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LIFTON\Desktop\GAM 2019\GAM Data, Analysis\Colombia\RMRP\"/>
    </mc:Choice>
  </mc:AlternateContent>
  <xr:revisionPtr revIDLastSave="0" documentId="13_ncr:1_{CB3AEF41-156D-4506-8B07-82A81CE4CA7F}" xr6:coauthVersionLast="41" xr6:coauthVersionMax="41" xr10:uidLastSave="{00000000-0000-0000-0000-000000000000}"/>
  <bookViews>
    <workbookView xWindow="-120" yWindow="-120" windowWidth="20730" windowHeight="11160" tabRatio="894" firstSheet="1" activeTab="1" xr2:uid="{6F4E14B5-58FB-4FD3-894C-DD4982C8E448}"/>
  </bookViews>
  <sheets>
    <sheet name="Intro" sheetId="1" state="hidden" r:id="rId1"/>
    <sheet name="Design Data" sheetId="2" r:id="rId2"/>
    <sheet name="Countries" sheetId="24" state="hidden" r:id="rId3"/>
    <sheet name="Coding Data" sheetId="19" r:id="rId4"/>
    <sheet name="GAM Codes" sheetId="23" r:id="rId5"/>
    <sheet name="GEM Codes" sheetId="21" r:id="rId6"/>
    <sheet name="Project Focus" sheetId="20" r:id="rId7"/>
    <sheet name="Design - Analysis" sheetId="4" r:id="rId8"/>
    <sheet name="Analysis - gender" sheetId="5" r:id="rId9"/>
    <sheet name="Analysis - Age" sheetId="6" r:id="rId10"/>
    <sheet name="GEM A Results" sheetId="7" r:id="rId11"/>
    <sheet name="Design - Activities Tailoring" sheetId="8" r:id="rId12"/>
    <sheet name="Tailoring - Gender" sheetId="9" r:id="rId13"/>
    <sheet name="GEM D Results" sheetId="10" r:id="rId14"/>
    <sheet name="Design - Participation" sheetId="11" r:id="rId15"/>
    <sheet name="Participation - Gender" sheetId="12" r:id="rId16"/>
    <sheet name="Participation - Age" sheetId="13" r:id="rId17"/>
    <sheet name="GEM G Results" sheetId="14" r:id="rId18"/>
    <sheet name="Design - Benefit Indicators" sheetId="15" r:id="rId19"/>
    <sheet name="Benefits - Gender" sheetId="16" r:id="rId20"/>
    <sheet name="Benefits - Age" sheetId="17" r:id="rId21"/>
    <sheet name="GEM J Results" sheetId="18" r:id="rId22"/>
  </sheets>
  <externalReferences>
    <externalReference r:id="rId23"/>
    <externalReference r:id="rId2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19" l="1"/>
  <c r="C17" i="19"/>
  <c r="C16" i="19"/>
  <c r="C15" i="19"/>
  <c r="C14" i="19"/>
  <c r="C13" i="19"/>
  <c r="C12" i="19"/>
  <c r="C11" i="19"/>
  <c r="C10" i="19"/>
  <c r="C9" i="19"/>
  <c r="H37" i="2"/>
  <c r="D172" i="2"/>
  <c r="D171" i="2"/>
  <c r="D170" i="2"/>
  <c r="D166" i="2"/>
  <c r="D165" i="2"/>
  <c r="D164" i="2"/>
  <c r="D163" i="2"/>
  <c r="D162" i="2"/>
  <c r="D158" i="2"/>
  <c r="D157" i="2"/>
  <c r="D156" i="2"/>
  <c r="D155" i="2"/>
  <c r="D154" i="2"/>
  <c r="D151" i="2"/>
  <c r="D150" i="2"/>
  <c r="D149" i="2"/>
  <c r="D148" i="2"/>
  <c r="D147" i="2"/>
  <c r="D146" i="2"/>
  <c r="D145" i="2"/>
  <c r="D144" i="2"/>
  <c r="D143" i="2"/>
  <c r="H142" i="2"/>
  <c r="D142" i="2"/>
  <c r="D139" i="2"/>
  <c r="D138" i="2"/>
  <c r="D137" i="2"/>
  <c r="D136" i="2"/>
  <c r="D135" i="2"/>
  <c r="D134" i="2"/>
  <c r="H133" i="2"/>
  <c r="D133" i="2"/>
  <c r="H132" i="2"/>
  <c r="D132" i="2"/>
  <c r="H131" i="2"/>
  <c r="D131" i="2"/>
  <c r="D127" i="2"/>
  <c r="D126" i="2"/>
  <c r="D125" i="2"/>
  <c r="D124" i="2"/>
  <c r="D123" i="2"/>
  <c r="D119" i="2"/>
  <c r="D118" i="2"/>
  <c r="D117" i="2"/>
  <c r="D116" i="2"/>
  <c r="D115" i="2"/>
  <c r="D112" i="2"/>
  <c r="D111" i="2"/>
  <c r="D110" i="2"/>
  <c r="D109" i="2"/>
  <c r="D108" i="2"/>
  <c r="D107" i="2"/>
  <c r="D106" i="2"/>
  <c r="H105" i="2"/>
  <c r="D105" i="2"/>
  <c r="D102" i="2"/>
  <c r="D101" i="2"/>
  <c r="D100" i="2"/>
  <c r="H99" i="2"/>
  <c r="D99" i="2"/>
  <c r="H98" i="2"/>
  <c r="D98" i="2"/>
  <c r="H97" i="2"/>
  <c r="D97" i="2"/>
  <c r="D96" i="2"/>
  <c r="D93" i="2"/>
  <c r="D92" i="2"/>
  <c r="D91" i="2"/>
  <c r="D90" i="2"/>
  <c r="H89" i="2"/>
  <c r="D89" i="2"/>
  <c r="D85" i="2"/>
  <c r="D84" i="2"/>
  <c r="D83" i="2"/>
  <c r="D82" i="2"/>
  <c r="D81" i="2"/>
  <c r="D78" i="2"/>
  <c r="D77" i="2"/>
  <c r="D76" i="2"/>
  <c r="D75" i="2"/>
  <c r="D74" i="2"/>
  <c r="D73" i="2"/>
  <c r="D72" i="2"/>
  <c r="H71" i="2"/>
  <c r="D71" i="2"/>
  <c r="D68" i="2"/>
  <c r="D67" i="2"/>
  <c r="D66" i="2"/>
  <c r="H65" i="2"/>
  <c r="D65" i="2"/>
  <c r="H64" i="2"/>
  <c r="D64" i="2"/>
  <c r="H63" i="2"/>
  <c r="D63" i="2"/>
  <c r="D62" i="2"/>
  <c r="D61" i="2"/>
  <c r="D58" i="2"/>
  <c r="D57" i="2"/>
  <c r="D56" i="2"/>
  <c r="D55" i="2"/>
  <c r="D51" i="2"/>
  <c r="D50" i="2"/>
  <c r="D49" i="2"/>
  <c r="D48" i="2"/>
  <c r="D47" i="2"/>
  <c r="D44" i="2"/>
  <c r="D43" i="2"/>
  <c r="D42" i="2"/>
  <c r="D41" i="2"/>
  <c r="D40" i="2"/>
  <c r="D39" i="2"/>
  <c r="D38" i="2"/>
  <c r="D37" i="2"/>
  <c r="D34" i="2"/>
  <c r="D33" i="2"/>
  <c r="D32" i="2"/>
  <c r="D31" i="2"/>
  <c r="H30" i="2"/>
  <c r="D30" i="2"/>
  <c r="H29" i="2"/>
  <c r="D29" i="2"/>
  <c r="D26" i="2"/>
  <c r="D25" i="2"/>
  <c r="D24" i="2"/>
  <c r="D120" i="2" l="1"/>
  <c r="B19" i="24"/>
  <c r="I89" i="2" l="1"/>
  <c r="C19" i="19" l="1"/>
  <c r="E14" i="19" s="1"/>
  <c r="J6" i="19"/>
  <c r="J5" i="19"/>
  <c r="J4" i="19"/>
  <c r="J2" i="19"/>
  <c r="E151" i="2"/>
  <c r="I142" i="2"/>
  <c r="I133" i="2"/>
  <c r="I132" i="2"/>
  <c r="I131" i="2"/>
  <c r="I105" i="2"/>
  <c r="I99" i="2"/>
  <c r="I98" i="2"/>
  <c r="I97" i="2"/>
  <c r="I71" i="2"/>
  <c r="I65" i="2"/>
  <c r="I64" i="2"/>
  <c r="I63" i="2"/>
  <c r="E139" i="2"/>
  <c r="E112" i="2"/>
  <c r="E102" i="2"/>
  <c r="E101" i="2"/>
  <c r="E100" i="2"/>
  <c r="E99" i="2"/>
  <c r="E98" i="2"/>
  <c r="E97" i="2"/>
  <c r="E96" i="2"/>
  <c r="E92" i="2"/>
  <c r="E91" i="2"/>
  <c r="E90" i="2"/>
  <c r="E89" i="2"/>
  <c r="E93" i="2"/>
  <c r="E85" i="2"/>
  <c r="E84" i="2"/>
  <c r="E83" i="2"/>
  <c r="E82" i="2"/>
  <c r="E81" i="2"/>
  <c r="E78" i="2"/>
  <c r="E68" i="2"/>
  <c r="E34" i="2"/>
  <c r="E67" i="2"/>
  <c r="E66" i="2"/>
  <c r="E65" i="2"/>
  <c r="E64" i="2"/>
  <c r="E63" i="2"/>
  <c r="E62" i="2"/>
  <c r="E61" i="2"/>
  <c r="E58" i="2"/>
  <c r="E57" i="2"/>
  <c r="E56" i="2"/>
  <c r="E55" i="2"/>
  <c r="E51" i="2"/>
  <c r="E50" i="2"/>
  <c r="E49" i="2"/>
  <c r="E48" i="2"/>
  <c r="E37" i="2"/>
  <c r="E44" i="2"/>
  <c r="I37" i="2"/>
  <c r="E43" i="2"/>
  <c r="E42" i="2"/>
  <c r="E41" i="2"/>
  <c r="E40" i="2"/>
  <c r="E39" i="2"/>
  <c r="E38" i="2"/>
  <c r="I30" i="2"/>
  <c r="I29" i="2"/>
  <c r="E33" i="2"/>
  <c r="E32" i="2"/>
  <c r="E31" i="2"/>
  <c r="E30" i="2"/>
  <c r="E29" i="2"/>
  <c r="E47" i="2" l="1"/>
  <c r="D52" i="2"/>
  <c r="E15" i="19"/>
  <c r="E10" i="19"/>
  <c r="E17" i="19"/>
  <c r="E18" i="19"/>
  <c r="E12" i="19"/>
  <c r="E13" i="19"/>
  <c r="E16" i="19"/>
  <c r="E9" i="19"/>
  <c r="E11" i="19"/>
  <c r="E164" i="2"/>
  <c r="E165" i="2"/>
  <c r="E163" i="2"/>
  <c r="J3" i="19"/>
  <c r="E162" i="2"/>
  <c r="E166" i="2"/>
  <c r="D159" i="2"/>
  <c r="D128" i="2"/>
  <c r="E128" i="2" s="1"/>
  <c r="E26" i="2"/>
  <c r="E25" i="2"/>
  <c r="E24" i="2"/>
  <c r="D86" i="2" l="1"/>
  <c r="D59" i="2"/>
  <c r="D27" i="2"/>
  <c r="E52" i="2" l="1"/>
  <c r="E125" i="2"/>
  <c r="E59" i="2" l="1"/>
  <c r="D173" i="2" l="1"/>
  <c r="E170" i="2" s="1"/>
  <c r="H2" i="19"/>
  <c r="E127" i="2"/>
  <c r="E126" i="2"/>
  <c r="E124" i="2"/>
  <c r="E123" i="2"/>
  <c r="F4" i="19"/>
  <c r="D3" i="19"/>
  <c r="B2" i="19"/>
  <c r="E150" i="2"/>
  <c r="E149" i="2"/>
  <c r="E148" i="2"/>
  <c r="E147" i="2"/>
  <c r="E146" i="2"/>
  <c r="E145" i="2"/>
  <c r="E144" i="2"/>
  <c r="E143" i="2"/>
  <c r="E142" i="2"/>
  <c r="E138" i="2"/>
  <c r="E137" i="2"/>
  <c r="E136" i="2"/>
  <c r="E135" i="2"/>
  <c r="E134" i="2"/>
  <c r="E133" i="2"/>
  <c r="E132" i="2"/>
  <c r="E131" i="2"/>
  <c r="E111" i="2"/>
  <c r="E110" i="2"/>
  <c r="E109" i="2"/>
  <c r="E108" i="2"/>
  <c r="E107" i="2"/>
  <c r="E106" i="2"/>
  <c r="E105" i="2"/>
  <c r="E77" i="2"/>
  <c r="E76" i="2"/>
  <c r="E75" i="2"/>
  <c r="E74" i="2"/>
  <c r="E73" i="2"/>
  <c r="E72" i="2"/>
  <c r="E71" i="2"/>
  <c r="D53" i="1"/>
  <c r="E53" i="1" s="1"/>
  <c r="D52" i="1"/>
  <c r="E52" i="1" s="1"/>
  <c r="D51" i="1"/>
  <c r="E51" i="1" s="1"/>
  <c r="D48" i="1"/>
  <c r="E48" i="1" s="1"/>
  <c r="D47" i="1"/>
  <c r="E47" i="1" s="1"/>
  <c r="D46" i="1"/>
  <c r="E46" i="1" s="1"/>
  <c r="D45" i="1"/>
  <c r="E45" i="1" s="1"/>
  <c r="D44" i="1"/>
  <c r="E44" i="1" s="1"/>
  <c r="D43" i="1"/>
  <c r="E43" i="1" s="1"/>
  <c r="D40" i="1"/>
  <c r="E40" i="1" s="1"/>
  <c r="D39" i="1"/>
  <c r="E39" i="1" s="1"/>
  <c r="D38" i="1"/>
  <c r="E38" i="1" s="1"/>
  <c r="D37" i="1"/>
  <c r="E37" i="1" s="1"/>
  <c r="D36" i="1"/>
  <c r="E36" i="1" s="1"/>
  <c r="D35" i="1"/>
  <c r="E35" i="1" s="1"/>
  <c r="E172" i="2" l="1"/>
  <c r="E27" i="2"/>
  <c r="J7" i="19"/>
  <c r="E171" i="2"/>
  <c r="B4" i="19"/>
  <c r="D5" i="19"/>
  <c r="B6" i="19"/>
  <c r="D2" i="19"/>
  <c r="E118" i="2"/>
  <c r="F5" i="19"/>
  <c r="E155" i="2"/>
  <c r="H3" i="19"/>
  <c r="E115" i="2"/>
  <c r="F2" i="19"/>
  <c r="E119" i="2"/>
  <c r="F6" i="19"/>
  <c r="E156" i="2"/>
  <c r="H4" i="19"/>
  <c r="E154" i="2"/>
  <c r="H6" i="19"/>
  <c r="E117" i="2"/>
  <c r="B5" i="19"/>
  <c r="D6" i="19"/>
  <c r="B3" i="19"/>
  <c r="D4" i="19"/>
  <c r="E116" i="2"/>
  <c r="F3" i="19"/>
  <c r="E157" i="2"/>
  <c r="H5" i="19"/>
  <c r="E158" i="2"/>
  <c r="E173" i="2" l="1"/>
  <c r="B7" i="19"/>
  <c r="C5" i="19" s="1"/>
  <c r="H7" i="19"/>
  <c r="F7" i="19"/>
  <c r="D7" i="19"/>
  <c r="C6" i="19" l="1"/>
  <c r="E5" i="19"/>
  <c r="G5" i="19"/>
  <c r="I6" i="19"/>
  <c r="I5" i="19"/>
  <c r="C4" i="19"/>
  <c r="I3" i="19"/>
  <c r="E2" i="19"/>
  <c r="I4" i="19"/>
  <c r="G6" i="19"/>
  <c r="G2" i="19"/>
  <c r="C2" i="19"/>
  <c r="E3" i="19"/>
  <c r="K3" i="19"/>
  <c r="K4" i="19"/>
  <c r="K5" i="19"/>
  <c r="K6" i="19"/>
  <c r="G4" i="19"/>
  <c r="I2" i="19"/>
  <c r="K2" i="19"/>
  <c r="E4" i="19"/>
  <c r="C3" i="19"/>
  <c r="E6" i="19"/>
  <c r="G3" i="19"/>
  <c r="D167" i="2"/>
</calcChain>
</file>

<file path=xl/sharedStrings.xml><?xml version="1.0" encoding="utf-8"?>
<sst xmlns="http://schemas.openxmlformats.org/spreadsheetml/2006/main" count="420" uniqueCount="233">
  <si>
    <t>name</t>
  </si>
  <si>
    <t>YES</t>
  </si>
  <si>
    <t>I have a reference number that I will enter below</t>
  </si>
  <si>
    <t>NONE</t>
  </si>
  <si>
    <t>I'm registering a new project and don't have a reference number</t>
  </si>
  <si>
    <t>FORGOT</t>
  </si>
  <si>
    <t>I previously registered this project but I have forgotten my reference number</t>
  </si>
  <si>
    <t>CCM</t>
  </si>
  <si>
    <t>Camp Coordination / Management (CCCM)</t>
  </si>
  <si>
    <t>ERY</t>
  </si>
  <si>
    <t>Early Recovery</t>
  </si>
  <si>
    <t>EDU</t>
  </si>
  <si>
    <t>Education</t>
  </si>
  <si>
    <t>TEL</t>
  </si>
  <si>
    <t>Emergency Telecommunications</t>
  </si>
  <si>
    <t>FSC</t>
  </si>
  <si>
    <t>Food Security</t>
  </si>
  <si>
    <t>HEA</t>
  </si>
  <si>
    <t>Health</t>
  </si>
  <si>
    <t>HEA-REP</t>
  </si>
  <si>
    <t>Reproductive Health</t>
  </si>
  <si>
    <t>HEA-MHP</t>
  </si>
  <si>
    <t>MHPSS</t>
  </si>
  <si>
    <t>LVH</t>
  </si>
  <si>
    <t>Livelihoods</t>
  </si>
  <si>
    <t>LOG</t>
  </si>
  <si>
    <t>Logistics</t>
  </si>
  <si>
    <t>NFI</t>
  </si>
  <si>
    <t>NFIs</t>
  </si>
  <si>
    <t>NUT</t>
  </si>
  <si>
    <t>Nutrition</t>
  </si>
  <si>
    <t>PRO</t>
  </si>
  <si>
    <t>Protection</t>
  </si>
  <si>
    <t>PRO-CPN</t>
  </si>
  <si>
    <t>Child Protection</t>
  </si>
  <si>
    <t>PRO-GBV</t>
  </si>
  <si>
    <t>Gender-Based Violence</t>
  </si>
  <si>
    <t>PRO-HLP</t>
  </si>
  <si>
    <t>Housing Land &amp; Property</t>
  </si>
  <si>
    <t>PRO-MIN</t>
  </si>
  <si>
    <t>Mine Action</t>
  </si>
  <si>
    <t>SHL</t>
  </si>
  <si>
    <t>Shelter</t>
  </si>
  <si>
    <t>WSH</t>
  </si>
  <si>
    <t>WASH</t>
  </si>
  <si>
    <t>OTHER</t>
  </si>
  <si>
    <t>Other</t>
  </si>
  <si>
    <t>CT</t>
  </si>
  <si>
    <t>The project has no contact with affected people</t>
  </si>
  <si>
    <t>SL</t>
  </si>
  <si>
    <t>The project has no influence on the selection of goods and services</t>
  </si>
  <si>
    <t>DV</t>
  </si>
  <si>
    <t>The project has no influence on how goods and services are delivered</t>
  </si>
  <si>
    <t>W</t>
  </si>
  <si>
    <t>Women</t>
  </si>
  <si>
    <t>G</t>
  </si>
  <si>
    <t>Girls</t>
  </si>
  <si>
    <t>B</t>
  </si>
  <si>
    <t>Boys</t>
  </si>
  <si>
    <t>M</t>
  </si>
  <si>
    <t>Men</t>
  </si>
  <si>
    <t>D</t>
  </si>
  <si>
    <t>Diverse gender</t>
  </si>
  <si>
    <t>SGI</t>
  </si>
  <si>
    <t>SGP</t>
  </si>
  <si>
    <t>Project only works with one gender group</t>
  </si>
  <si>
    <t>NS</t>
  </si>
  <si>
    <t>Gender not specified</t>
  </si>
  <si>
    <t>NA</t>
  </si>
  <si>
    <t>Not applicable</t>
  </si>
  <si>
    <t>EQA</t>
  </si>
  <si>
    <t>Are all the same because everyone should get the same</t>
  </si>
  <si>
    <t>YC</t>
  </si>
  <si>
    <t>Young children</t>
  </si>
  <si>
    <t>CH</t>
  </si>
  <si>
    <t>Children</t>
  </si>
  <si>
    <t>AD</t>
  </si>
  <si>
    <t>Adolescents</t>
  </si>
  <si>
    <t>YA</t>
  </si>
  <si>
    <t>Young adults</t>
  </si>
  <si>
    <t>MA</t>
  </si>
  <si>
    <t>Middle-aged adults</t>
  </si>
  <si>
    <t>OA</t>
  </si>
  <si>
    <t>Older adults</t>
  </si>
  <si>
    <t>Project only works with one age group</t>
  </si>
  <si>
    <t>Age not specified</t>
  </si>
  <si>
    <t>Design phase</t>
  </si>
  <si>
    <t>Monitoring phase - During implementation</t>
  </si>
  <si>
    <t>E</t>
  </si>
  <si>
    <t>Monitoring phase - End of project</t>
  </si>
  <si>
    <t>Needs, roles and dynamics</t>
  </si>
  <si>
    <t>Needs</t>
  </si>
  <si>
    <t>No needs analysis yet</t>
  </si>
  <si>
    <t>Different needs, roles and dynamics</t>
  </si>
  <si>
    <t>Assessing needs</t>
  </si>
  <si>
    <t>Designing activities</t>
  </si>
  <si>
    <t>Delivering assistance</t>
  </si>
  <si>
    <t>Age</t>
  </si>
  <si>
    <t>DJ</t>
  </si>
  <si>
    <t>label</t>
  </si>
  <si>
    <t>PP_HavePGRN</t>
  </si>
  <si>
    <t>options</t>
  </si>
  <si>
    <t>If you are updating information about a project that you have already previously registered in this tool, then please enter your Project GAM Reference Number below.</t>
  </si>
  <si>
    <t>PH_Phase</t>
  </si>
  <si>
    <t>Select project phase</t>
  </si>
  <si>
    <t>PJ_Sectors</t>
  </si>
  <si>
    <t>Select sectors/clusters</t>
  </si>
  <si>
    <t>PJ_GenGrps</t>
  </si>
  <si>
    <t>Gender groups</t>
  </si>
  <si>
    <t>PJ_AgeGrps</t>
  </si>
  <si>
    <t>Age groups</t>
  </si>
  <si>
    <t>PJ_ConfirmNA</t>
  </si>
  <si>
    <t>Please confirm that gender groups are not applicable</t>
  </si>
  <si>
    <t>DA_Action</t>
  </si>
  <si>
    <t>There is a written needs analysis in the proposal which discusses:</t>
  </si>
  <si>
    <t>DA_Gender</t>
  </si>
  <si>
    <t>The distinct needs etc. of the following gender group(s) are discussed in the written needs analysis:</t>
  </si>
  <si>
    <t>The following age groups of women, girls, boys and men are discussed in this needs gender analysis:</t>
  </si>
  <si>
    <t>DA_Age</t>
  </si>
  <si>
    <t>DA</t>
  </si>
  <si>
    <t>Design GEM A</t>
  </si>
  <si>
    <t>DD</t>
  </si>
  <si>
    <t>Design GEM D</t>
  </si>
  <si>
    <t>DD_Action</t>
  </si>
  <si>
    <t>The proposed assistance is tailored based on:</t>
  </si>
  <si>
    <t>DD_Gender</t>
  </si>
  <si>
    <t>The activities/items are tailored on the distinct needs/roles/dynamics/discrimination of the following gender group(s):</t>
  </si>
  <si>
    <t>The activities/items are tailored for the following age group(s) of women, girls, boys and/or men:</t>
  </si>
  <si>
    <t>DD_Age</t>
  </si>
  <si>
    <t>Design GEM G</t>
  </si>
  <si>
    <t>DG</t>
  </si>
  <si>
    <t>DG_Action</t>
  </si>
  <si>
    <t>The proposal outlines how it engages affected people in the following processes of project management:</t>
  </si>
  <si>
    <t>DG_Gender</t>
  </si>
  <si>
    <t>The following gender groups directly influence project management:</t>
  </si>
  <si>
    <t>The following age groups of women, girls, boys and men directly influence project management:</t>
  </si>
  <si>
    <t>DG_Age</t>
  </si>
  <si>
    <t>Design GEM J</t>
  </si>
  <si>
    <t>DJ_Action</t>
  </si>
  <si>
    <t>The proposal contains at least one indicator that measures distinct benefits for people in need:</t>
  </si>
  <si>
    <t>DJ_Gender</t>
  </si>
  <si>
    <t>At least one indicator is disaggregated by the following gender groups:</t>
  </si>
  <si>
    <t>DJ_Age</t>
  </si>
  <si>
    <t>At least one indicator is disaggregated by the following age groups:</t>
  </si>
  <si>
    <t>Gender</t>
  </si>
  <si>
    <t>STANDARD RESPONSES</t>
  </si>
  <si>
    <t>In the sections below, expand [+] to see all responses, collapse [-] to see non-standard responses only</t>
  </si>
  <si>
    <t>GEM CODE A</t>
  </si>
  <si>
    <t>GEM CODE D</t>
  </si>
  <si>
    <t>GEM CODE J</t>
  </si>
  <si>
    <t>GEM CODE G</t>
  </si>
  <si>
    <t>TOTAL PROJECTS NOT INCLUDING N/A</t>
  </si>
  <si>
    <t>(total projects INCLUDING N/A - ENTER MANUALLY)</t>
  </si>
  <si>
    <t>Code 4 - Gender &amp; Age</t>
  </si>
  <si>
    <t>Code 3 -Gender Only</t>
  </si>
  <si>
    <t>Code 2 - Age Only</t>
  </si>
  <si>
    <t xml:space="preserve">Code 1 - No gender or age </t>
  </si>
  <si>
    <t>Code 0 - No Analysis</t>
  </si>
  <si>
    <t>Code 0 - No Tailoring</t>
  </si>
  <si>
    <t>Not involved</t>
  </si>
  <si>
    <t>Reviewing, changing</t>
  </si>
  <si>
    <t>Indicators measure needs met</t>
  </si>
  <si>
    <t>Indicators measure activities delivered</t>
  </si>
  <si>
    <t>No indicators</t>
  </si>
  <si>
    <t>Indicators unrelated to benefits</t>
  </si>
  <si>
    <t>Code 0 - No Benefit Indicators</t>
  </si>
  <si>
    <t>Code 0 - No Participation</t>
  </si>
  <si>
    <t>PROJECT GAM CODES</t>
  </si>
  <si>
    <t>PROJECT GAM CODE</t>
  </si>
  <si>
    <t>Code 4 - Gender &amp; Age Addressed</t>
  </si>
  <si>
    <t>T</t>
  </si>
  <si>
    <t>Total</t>
  </si>
  <si>
    <t>PROJECT FOCUS</t>
  </si>
  <si>
    <t>Gender mainstreamed</t>
  </si>
  <si>
    <t>Targeted (project purpose is to increase equality)</t>
  </si>
  <si>
    <t>0 - Element not present</t>
  </si>
  <si>
    <t>One group monitored though project serves all</t>
  </si>
  <si>
    <t># Projects</t>
  </si>
  <si>
    <t>%</t>
  </si>
  <si>
    <t>#
(GEM D)</t>
  </si>
  <si>
    <t>#
(GEM G)</t>
  </si>
  <si>
    <t>#
(GEM J)</t>
  </si>
  <si>
    <t># GAM CODES</t>
  </si>
  <si>
    <t>Activities do not address needs</t>
  </si>
  <si>
    <t>Social gendered barriers &amp; discrimination</t>
  </si>
  <si>
    <t>3 2</t>
  </si>
  <si>
    <t>Indicators measure BOTH needs met &amp; activities delivered</t>
  </si>
  <si>
    <t>Analysis 
(GEM A)</t>
  </si>
  <si>
    <t>Analysis 
(GEM D)</t>
  </si>
  <si>
    <t>Analysis 
(GEM G)</t>
  </si>
  <si>
    <t>Analysis 
(GEM J)</t>
  </si>
  <si>
    <t>Blanks</t>
  </si>
  <si>
    <t xml:space="preserve">ALL </t>
  </si>
  <si>
    <t>wgbm</t>
  </si>
  <si>
    <t>D only</t>
  </si>
  <si>
    <t>ALL</t>
  </si>
  <si>
    <t>PROJECTS, NOT INCLUDING N/A</t>
  </si>
  <si>
    <t>Code 3 - Gender (only) Addressed</t>
  </si>
  <si>
    <t>Code 2 - Age (only) Addressed</t>
  </si>
  <si>
    <t>Code 1 - Neither gender/age</t>
  </si>
  <si>
    <t># Projects
(GEM A)</t>
  </si>
  <si>
    <t>Gender Not Applicable</t>
  </si>
  <si>
    <t>4M</t>
  </si>
  <si>
    <t>4T</t>
  </si>
  <si>
    <t>3M</t>
  </si>
  <si>
    <t>3T</t>
  </si>
  <si>
    <t>2M</t>
  </si>
  <si>
    <t>1M</t>
  </si>
  <si>
    <t>1T</t>
  </si>
  <si>
    <t>Codes</t>
  </si>
  <si>
    <t>Country</t>
  </si>
  <si>
    <t>Total # of Projects</t>
  </si>
  <si>
    <t>Argentina</t>
  </si>
  <si>
    <t>Aruba</t>
  </si>
  <si>
    <t>Bolivia</t>
  </si>
  <si>
    <t>Chile</t>
  </si>
  <si>
    <t>Colombia</t>
  </si>
  <si>
    <t>Costa Rica</t>
  </si>
  <si>
    <t>Curacao</t>
  </si>
  <si>
    <t>Dominican Republic</t>
  </si>
  <si>
    <t>Ecuador</t>
  </si>
  <si>
    <t>Guyana</t>
  </si>
  <si>
    <t>Mexico</t>
  </si>
  <si>
    <t>Panama</t>
  </si>
  <si>
    <t>Peru</t>
  </si>
  <si>
    <t>Paraguay</t>
  </si>
  <si>
    <t>Trinidad &amp; Tobago</t>
  </si>
  <si>
    <t>Uruguay</t>
  </si>
  <si>
    <t>Gender Analysis Quality</t>
  </si>
  <si>
    <t>Good</t>
  </si>
  <si>
    <t>Limited</t>
  </si>
  <si>
    <t>Not yet /none</t>
  </si>
  <si>
    <t>2T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</si>
</sst>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8"/>
      <color theme="1"/>
      <name val="Arial"/>
      <family val="2"/>
    </font>
    <font>
      <sz val="8"/>
      <name val="Arial"/>
      <family val="2"/>
    </font>
    <font>
      <b/>
      <sz val="8"/>
      <color theme="1"/>
      <name val="Arial"/>
      <family val="2"/>
    </font>
    <font>
      <b/>
      <sz val="8"/>
      <name val="Arial"/>
      <family val="2"/>
    </font>
    <font>
      <b/>
      <sz val="11"/>
      <color theme="1"/>
      <name val="Calibri"/>
      <family val="2"/>
      <scheme val="minor"/>
    </font>
    <font>
      <sz val="10"/>
      <color theme="1"/>
      <name val="Calibri"/>
      <family val="2"/>
      <scheme val="minor"/>
    </font>
    <font>
      <b/>
      <sz val="10"/>
      <color theme="1"/>
      <name val="Calibri"/>
      <family val="2"/>
      <scheme val="minor"/>
    </font>
    <font>
      <sz val="11"/>
      <name val="Calibri"/>
      <family val="2"/>
      <scheme val="minor"/>
    </font>
    <font>
      <b/>
      <sz val="11"/>
      <name val="Calibri"/>
      <family val="2"/>
      <scheme val="minor"/>
    </font>
    <font>
      <b/>
      <sz val="9"/>
      <color rgb="FF000000"/>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s>
  <borders count="8">
    <border>
      <left/>
      <right/>
      <top/>
      <bottom/>
      <diagonal/>
    </border>
    <border>
      <left/>
      <right/>
      <top/>
      <bottom style="thin">
        <color indexed="64"/>
      </bottom>
      <diagonal/>
    </border>
    <border>
      <left/>
      <right/>
      <top style="thin">
        <color theme="4" tint="0.39997558519241921"/>
      </top>
      <bottom style="thin">
        <color theme="4" tint="0.39997558519241921"/>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84">
    <xf numFmtId="0" fontId="0" fillId="0" borderId="0" xfId="0"/>
    <xf numFmtId="0" fontId="1" fillId="0" borderId="0" xfId="0" applyFont="1" applyAlignment="1">
      <alignment vertical="top"/>
    </xf>
    <xf numFmtId="0" fontId="1" fillId="0" borderId="0" xfId="0" applyFont="1" applyAlignment="1">
      <alignment vertical="top" wrapText="1"/>
    </xf>
    <xf numFmtId="0" fontId="2" fillId="0" borderId="0" xfId="0" applyFont="1" applyFill="1" applyBorder="1" applyAlignment="1" applyProtection="1">
      <alignment vertical="top"/>
    </xf>
    <xf numFmtId="0" fontId="2" fillId="0" borderId="0" xfId="0" applyFont="1" applyFill="1" applyBorder="1" applyAlignment="1" applyProtection="1">
      <alignment horizontal="left" vertical="top"/>
    </xf>
    <xf numFmtId="0" fontId="2" fillId="0" borderId="0" xfId="0" applyFont="1" applyFill="1" applyBorder="1" applyAlignment="1" applyProtection="1">
      <alignment vertical="top" wrapText="1"/>
    </xf>
    <xf numFmtId="0" fontId="3" fillId="0" borderId="0" xfId="0" applyFont="1" applyAlignment="1">
      <alignment vertical="top"/>
    </xf>
    <xf numFmtId="0" fontId="3" fillId="0" borderId="0" xfId="0" applyFont="1" applyAlignment="1">
      <alignment vertical="top" wrapText="1"/>
    </xf>
    <xf numFmtId="0" fontId="2" fillId="2" borderId="0" xfId="0" applyFont="1" applyFill="1" applyBorder="1" applyAlignment="1" applyProtection="1">
      <alignment vertical="top"/>
    </xf>
    <xf numFmtId="0" fontId="3" fillId="2" borderId="0" xfId="0" applyFont="1" applyFill="1" applyAlignment="1">
      <alignment vertical="top"/>
    </xf>
    <xf numFmtId="0" fontId="1" fillId="2" borderId="0" xfId="0" applyFont="1" applyFill="1" applyAlignment="1">
      <alignment vertical="top" wrapText="1"/>
    </xf>
    <xf numFmtId="0" fontId="2" fillId="2" borderId="0" xfId="0" applyFont="1" applyFill="1" applyBorder="1" applyAlignment="1" applyProtection="1">
      <alignment horizontal="left" vertical="top"/>
    </xf>
    <xf numFmtId="9" fontId="0" fillId="0" borderId="0" xfId="0" applyNumberFormat="1"/>
    <xf numFmtId="0" fontId="4" fillId="0" borderId="0" xfId="0" applyFont="1" applyFill="1" applyBorder="1" applyAlignment="1" applyProtection="1">
      <alignment horizontal="right" vertical="top" wrapText="1"/>
    </xf>
    <xf numFmtId="0" fontId="5" fillId="0" borderId="0" xfId="0" applyFont="1"/>
    <xf numFmtId="0" fontId="5" fillId="0" borderId="0" xfId="0" applyFont="1" applyAlignment="1">
      <alignment vertical="center"/>
    </xf>
    <xf numFmtId="0" fontId="6" fillId="0" borderId="0" xfId="0" applyFont="1"/>
    <xf numFmtId="0" fontId="7" fillId="0" borderId="0" xfId="0" applyFont="1" applyAlignment="1">
      <alignment horizontal="center" wrapText="1"/>
    </xf>
    <xf numFmtId="0" fontId="7" fillId="0" borderId="0" xfId="0" applyFont="1" applyFill="1"/>
    <xf numFmtId="0" fontId="6" fillId="0" borderId="0" xfId="0" applyFont="1" applyAlignment="1">
      <alignment horizontal="left" wrapText="1"/>
    </xf>
    <xf numFmtId="0" fontId="6" fillId="0" borderId="0" xfId="0" applyFont="1" applyAlignment="1">
      <alignment horizontal="center"/>
    </xf>
    <xf numFmtId="9" fontId="6" fillId="0" borderId="0" xfId="0" applyNumberFormat="1" applyFont="1" applyAlignment="1">
      <alignment horizontal="center"/>
    </xf>
    <xf numFmtId="0" fontId="7" fillId="0" borderId="0" xfId="0" applyFont="1" applyAlignment="1">
      <alignment wrapText="1"/>
    </xf>
    <xf numFmtId="0" fontId="6" fillId="0" borderId="0" xfId="0" applyNumberFormat="1" applyFont="1" applyBorder="1"/>
    <xf numFmtId="0" fontId="6" fillId="0" borderId="0" xfId="0" applyFont="1" applyBorder="1"/>
    <xf numFmtId="0" fontId="6" fillId="0" borderId="0" xfId="0" applyFont="1" applyFill="1" applyBorder="1"/>
    <xf numFmtId="0" fontId="7" fillId="0" borderId="0" xfId="0" applyFont="1"/>
    <xf numFmtId="9" fontId="5" fillId="0" borderId="0" xfId="0" applyNumberFormat="1" applyFont="1" applyAlignment="1">
      <alignment vertical="center"/>
    </xf>
    <xf numFmtId="0" fontId="6" fillId="0" borderId="0" xfId="0" applyFont="1" applyFill="1"/>
    <xf numFmtId="0" fontId="6" fillId="0" borderId="0" xfId="0" applyFont="1" applyFill="1" applyBorder="1" applyAlignment="1">
      <alignment horizontal="center" wrapText="1"/>
    </xf>
    <xf numFmtId="0" fontId="6" fillId="0" borderId="0" xfId="0" applyNumberFormat="1" applyFont="1" applyFill="1" applyBorder="1"/>
    <xf numFmtId="0" fontId="6" fillId="0" borderId="0" xfId="0" applyNumberFormat="1" applyFont="1" applyFill="1" applyBorder="1" applyAlignment="1">
      <alignment horizont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horizontal="center"/>
    </xf>
    <xf numFmtId="0" fontId="0" fillId="0" borderId="0" xfId="0" applyFont="1" applyAlignment="1">
      <alignment vertical="center"/>
    </xf>
    <xf numFmtId="0" fontId="0" fillId="0" borderId="0" xfId="0" applyFont="1"/>
    <xf numFmtId="0" fontId="0" fillId="0" borderId="0" xfId="0" applyFont="1" applyAlignment="1">
      <alignment horizontal="center" vertical="center"/>
    </xf>
    <xf numFmtId="9" fontId="0" fillId="0" borderId="0" xfId="0" applyNumberFormat="1" applyFont="1" applyAlignment="1">
      <alignment vertical="center"/>
    </xf>
    <xf numFmtId="164" fontId="0" fillId="0" borderId="0" xfId="0" applyNumberFormat="1" applyFont="1" applyAlignment="1">
      <alignment vertical="center"/>
    </xf>
    <xf numFmtId="9" fontId="0" fillId="0" borderId="0" xfId="0" applyNumberFormat="1" applyFont="1"/>
    <xf numFmtId="0" fontId="5" fillId="0" borderId="0" xfId="0" applyFont="1" applyAlignment="1">
      <alignment vertical="center" wrapText="1"/>
    </xf>
    <xf numFmtId="0" fontId="0" fillId="2" borderId="0" xfId="0" applyFont="1" applyFill="1" applyAlignment="1">
      <alignment vertical="center"/>
    </xf>
    <xf numFmtId="0" fontId="5" fillId="2" borderId="0" xfId="0" applyFont="1" applyFill="1" applyAlignment="1">
      <alignment vertical="center"/>
    </xf>
    <xf numFmtId="0" fontId="0" fillId="2" borderId="0" xfId="0" applyFont="1" applyFill="1" applyAlignment="1">
      <alignment vertical="center" wrapText="1"/>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vertical="center" wrapText="1"/>
    </xf>
    <xf numFmtId="0" fontId="8" fillId="0" borderId="0" xfId="0" applyFont="1" applyFill="1" applyAlignment="1" applyProtection="1">
      <alignment vertical="center" wrapText="1"/>
    </xf>
    <xf numFmtId="0" fontId="5" fillId="0" borderId="0" xfId="0" applyFont="1" applyAlignment="1">
      <alignment horizontal="right" vertical="center" wrapText="1"/>
    </xf>
    <xf numFmtId="0" fontId="5" fillId="3" borderId="1" xfId="0" applyFont="1" applyFill="1" applyBorder="1" applyAlignment="1">
      <alignment vertical="center"/>
    </xf>
    <xf numFmtId="0" fontId="5" fillId="3" borderId="1" xfId="0" applyFont="1" applyFill="1" applyBorder="1" applyAlignment="1">
      <alignment vertical="center" wrapText="1"/>
    </xf>
    <xf numFmtId="0" fontId="8" fillId="2" borderId="0" xfId="0" applyFont="1" applyFill="1" applyBorder="1" applyAlignment="1" applyProtection="1">
      <alignment vertical="center"/>
    </xf>
    <xf numFmtId="0" fontId="8" fillId="0" borderId="0" xfId="0" applyFont="1" applyFill="1" applyBorder="1" applyAlignment="1" applyProtection="1">
      <alignment vertical="center"/>
    </xf>
    <xf numFmtId="0" fontId="0" fillId="0" borderId="0" xfId="0" applyFont="1" applyAlignment="1">
      <alignment horizontal="left" vertical="center"/>
    </xf>
    <xf numFmtId="0" fontId="0" fillId="0" borderId="0" xfId="0" applyFont="1" applyAlignment="1">
      <alignment vertical="center" wrapText="1"/>
    </xf>
    <xf numFmtId="0" fontId="8" fillId="2" borderId="0" xfId="0" applyFont="1" applyFill="1" applyBorder="1" applyAlignment="1" applyProtection="1">
      <alignment horizontal="left" vertical="center" wrapText="1"/>
    </xf>
    <xf numFmtId="0" fontId="9" fillId="4" borderId="0" xfId="0" applyFont="1" applyFill="1" applyBorder="1" applyAlignment="1" applyProtection="1">
      <alignment vertical="center"/>
    </xf>
    <xf numFmtId="0" fontId="8" fillId="4" borderId="0" xfId="0" applyFont="1" applyFill="1" applyBorder="1" applyAlignment="1" applyProtection="1">
      <alignment vertical="center"/>
    </xf>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left" vertical="center"/>
    </xf>
    <xf numFmtId="0" fontId="8" fillId="0" borderId="0" xfId="0" applyFont="1" applyFill="1" applyBorder="1" applyAlignment="1" applyProtection="1">
      <alignment vertical="top"/>
    </xf>
    <xf numFmtId="0" fontId="8" fillId="0" borderId="0" xfId="0" applyFont="1" applyFill="1" applyBorder="1" applyAlignment="1" applyProtection="1">
      <alignment vertical="top" wrapText="1"/>
    </xf>
    <xf numFmtId="0" fontId="11" fillId="0" borderId="5"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wrapText="1"/>
    </xf>
    <xf numFmtId="0" fontId="11" fillId="0" borderId="3" xfId="0" applyFont="1" applyBorder="1" applyAlignment="1">
      <alignment horizontal="right" vertical="center" wrapText="1"/>
    </xf>
    <xf numFmtId="0" fontId="11" fillId="0" borderId="5" xfId="0" applyFont="1" applyBorder="1" applyAlignment="1">
      <alignment horizontal="right" vertical="center" wrapText="1"/>
    </xf>
    <xf numFmtId="0" fontId="7" fillId="0" borderId="0" xfId="0" applyNumberFormat="1" applyFont="1" applyFill="1" applyBorder="1"/>
    <xf numFmtId="0" fontId="7" fillId="0" borderId="0" xfId="0" applyFont="1" applyFill="1" applyBorder="1"/>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0" fillId="0" borderId="0" xfId="0" applyFont="1" applyFill="1"/>
    <xf numFmtId="0" fontId="5" fillId="0" borderId="0" xfId="0" applyFont="1" applyFill="1"/>
    <xf numFmtId="0" fontId="0" fillId="0" borderId="2" xfId="0" applyFont="1" applyFill="1" applyBorder="1" applyAlignment="1">
      <alignment vertical="top"/>
    </xf>
    <xf numFmtId="0" fontId="5" fillId="0" borderId="0" xfId="0" applyFont="1" applyBorder="1" applyAlignment="1">
      <alignment horizontal="center" vertical="center"/>
    </xf>
    <xf numFmtId="0" fontId="10"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4" xfId="0" applyFont="1" applyBorder="1" applyAlignment="1">
      <alignment horizontal="center" vertical="center" wrapText="1"/>
    </xf>
  </cellXfs>
  <cellStyles count="1">
    <cellStyle name="Normal" xfId="0" builtinId="0"/>
  </cellStyles>
  <dxfs count="6">
    <dxf>
      <fill>
        <patternFill>
          <bgColor rgb="FFFFCCCC"/>
        </patternFill>
      </fill>
    </dxf>
    <dxf>
      <border>
        <right style="thin">
          <color auto="1"/>
        </right>
        <vertical/>
        <horizontal/>
      </border>
    </dxf>
    <dxf>
      <fill>
        <patternFill>
          <bgColor theme="0" tint="-0.24994659260841701"/>
        </patternFill>
      </fill>
    </dxf>
    <dxf>
      <fill>
        <patternFill>
          <bgColor rgb="FFFFCCCC"/>
        </patternFill>
      </fill>
    </dxf>
    <dxf>
      <border>
        <right style="thin">
          <color auto="1"/>
        </right>
        <vertical/>
        <horizontal/>
      </border>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chartsheet" Target="chartsheets/sheet9.xml"/><Relationship Id="rId18" Type="http://schemas.openxmlformats.org/officeDocument/2006/relationships/chartsheet" Target="chartsheets/sheet1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hartsheet" Target="chartsheets/sheet17.xml"/><Relationship Id="rId7" Type="http://schemas.openxmlformats.org/officeDocument/2006/relationships/chartsheet" Target="chartsheets/sheet3.xml"/><Relationship Id="rId12" Type="http://schemas.openxmlformats.org/officeDocument/2006/relationships/chartsheet" Target="chartsheets/sheet8.xml"/><Relationship Id="rId17" Type="http://schemas.openxmlformats.org/officeDocument/2006/relationships/chartsheet" Target="chartsheets/sheet1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hartsheet" Target="chartsheets/sheet12.xml"/><Relationship Id="rId20" Type="http://schemas.openxmlformats.org/officeDocument/2006/relationships/chartsheet" Target="chartsheets/sheet16.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7.xml"/><Relationship Id="rId24" Type="http://schemas.openxmlformats.org/officeDocument/2006/relationships/externalLink" Target="externalLinks/externalLink2.xml"/><Relationship Id="rId5" Type="http://schemas.openxmlformats.org/officeDocument/2006/relationships/chartsheet" Target="chartsheets/sheet1.xml"/><Relationship Id="rId15" Type="http://schemas.openxmlformats.org/officeDocument/2006/relationships/chartsheet" Target="chartsheets/sheet11.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chartsheet" Target="chartsheets/sheet6.xml"/><Relationship Id="rId19" Type="http://schemas.openxmlformats.org/officeDocument/2006/relationships/chartsheet" Target="chartsheets/sheet15.xml"/><Relationship Id="rId4" Type="http://schemas.openxmlformats.org/officeDocument/2006/relationships/worksheet" Target="worksheets/sheet4.xml"/><Relationship Id="rId9" Type="http://schemas.openxmlformats.org/officeDocument/2006/relationships/chartsheet" Target="chartsheets/sheet5.xml"/><Relationship Id="rId14" Type="http://schemas.openxmlformats.org/officeDocument/2006/relationships/chartsheet" Target="chartsheets/sheet10.xml"/><Relationship Id="rId22" Type="http://schemas.openxmlformats.org/officeDocument/2006/relationships/chartsheet" Target="chartsheets/sheet18.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Gender</a:t>
            </a:r>
            <a:r>
              <a:rPr lang="en-US" sz="1800" baseline="0"/>
              <a:t> with Age Marker Codes</a:t>
            </a:r>
          </a:p>
          <a:p>
            <a:pPr>
              <a:defRPr sz="1800"/>
            </a:pPr>
            <a:r>
              <a:rPr lang="en-US" sz="1800" baseline="0"/>
              <a:t>ARGENTINA Project Design Phase</a:t>
            </a:r>
            <a:endParaRPr lang="en-US"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'Coding Data'!$A$9:$A$18</c15:sqref>
                  </c15:fullRef>
                </c:ext>
              </c:extLst>
              <c:f>('Coding Data'!$A$9:$A$12,'Coding Data'!$A$15,'Coding Data'!$A$17)</c:f>
              <c:strCache>
                <c:ptCount val="6"/>
                <c:pt idx="0">
                  <c:v>4M</c:v>
                </c:pt>
                <c:pt idx="1">
                  <c:v>4T</c:v>
                </c:pt>
                <c:pt idx="2">
                  <c:v>3M</c:v>
                </c:pt>
                <c:pt idx="3">
                  <c:v>3T</c:v>
                </c:pt>
                <c:pt idx="4">
                  <c:v>2M</c:v>
                </c:pt>
                <c:pt idx="5">
                  <c:v>2T</c:v>
                </c:pt>
                <c:pt idx="6">
                  <c:v>1M</c:v>
                </c:pt>
                <c:pt idx="7">
                  <c:v>1T</c:v>
                </c:pt>
                <c:pt idx="8">
                  <c:v>0</c:v>
                </c:pt>
                <c:pt idx="9">
                  <c:v>NA</c:v>
                </c:pt>
              </c:strCache>
            </c:strRef>
          </c:cat>
          <c:val>
            <c:numRef>
              <c:extLst>
                <c:ext xmlns:c15="http://schemas.microsoft.com/office/drawing/2012/chart" uri="{02D57815-91ED-43cb-92C2-25804820EDAC}">
                  <c15:fullRef>
                    <c15:sqref>'Coding Data'!$B$9:$B$18</c15:sqref>
                  </c15:fullRef>
                </c:ext>
              </c:extLst>
              <c:f>('Coding Data'!$B$9:$B$12,'Coding Data'!$B$15,'Coding Data'!$B$17)</c:f>
            </c:numRef>
          </c:val>
          <c:extLst>
            <c:ext xmlns:c16="http://schemas.microsoft.com/office/drawing/2014/chart" uri="{C3380CC4-5D6E-409C-BE32-E72D297353CC}">
              <c16:uniqueId val="{00000000-968C-4703-95A3-36CA67C9C7BD}"/>
            </c:ext>
          </c:extLst>
        </c:ser>
        <c:ser>
          <c:idx val="2"/>
          <c:order val="2"/>
          <c:spPr>
            <a:solidFill>
              <a:schemeClr val="accent3"/>
            </a:solidFill>
            <a:ln>
              <a:noFill/>
            </a:ln>
            <a:effectLst/>
          </c:spPr>
          <c:invertIfNegative val="0"/>
          <c:cat>
            <c:strRef>
              <c:extLst>
                <c:ext xmlns:c15="http://schemas.microsoft.com/office/drawing/2012/chart" uri="{02D57815-91ED-43cb-92C2-25804820EDAC}">
                  <c15:fullRef>
                    <c15:sqref>'Coding Data'!$A$9:$A$18</c15:sqref>
                  </c15:fullRef>
                </c:ext>
              </c:extLst>
              <c:f>('Coding Data'!$A$9:$A$12,'Coding Data'!$A$15,'Coding Data'!$A$17)</c:f>
              <c:strCache>
                <c:ptCount val="6"/>
                <c:pt idx="0">
                  <c:v>4M</c:v>
                </c:pt>
                <c:pt idx="1">
                  <c:v>4T</c:v>
                </c:pt>
                <c:pt idx="2">
                  <c:v>3M</c:v>
                </c:pt>
                <c:pt idx="3">
                  <c:v>3T</c:v>
                </c:pt>
                <c:pt idx="4">
                  <c:v>2M</c:v>
                </c:pt>
                <c:pt idx="5">
                  <c:v>2T</c:v>
                </c:pt>
                <c:pt idx="6">
                  <c:v>1M</c:v>
                </c:pt>
                <c:pt idx="7">
                  <c:v>1T</c:v>
                </c:pt>
                <c:pt idx="8">
                  <c:v>0</c:v>
                </c:pt>
                <c:pt idx="9">
                  <c:v>NA</c:v>
                </c:pt>
              </c:strCache>
            </c:strRef>
          </c:cat>
          <c:val>
            <c:numRef>
              <c:extLst>
                <c:ext xmlns:c15="http://schemas.microsoft.com/office/drawing/2012/chart" uri="{02D57815-91ED-43cb-92C2-25804820EDAC}">
                  <c15:fullRef>
                    <c15:sqref>'Coding Data'!$D$9:$D$18</c15:sqref>
                  </c15:fullRef>
                </c:ext>
              </c:extLst>
              <c:f>('Coding Data'!$D$9:$D$12,'Coding Data'!$D$15,'Coding Data'!$D$17)</c:f>
            </c:numRef>
          </c:val>
          <c:extLst>
            <c:ext xmlns:c16="http://schemas.microsoft.com/office/drawing/2014/chart" uri="{C3380CC4-5D6E-409C-BE32-E72D297353CC}">
              <c16:uniqueId val="{00000002-968C-4703-95A3-36CA67C9C7BD}"/>
            </c:ext>
          </c:extLst>
        </c:ser>
        <c:ser>
          <c:idx val="3"/>
          <c:order val="3"/>
          <c:spPr>
            <a:solidFill>
              <a:schemeClr val="accent4"/>
            </a:solidFill>
            <a:ln>
              <a:noFill/>
            </a:ln>
            <a:effectLst/>
          </c:spPr>
          <c:invertIfNegative val="0"/>
          <c:cat>
            <c:strRef>
              <c:extLst>
                <c:ext xmlns:c15="http://schemas.microsoft.com/office/drawing/2012/chart" uri="{02D57815-91ED-43cb-92C2-25804820EDAC}">
                  <c15:fullRef>
                    <c15:sqref>'Coding Data'!$A$9:$A$18</c15:sqref>
                  </c15:fullRef>
                </c:ext>
              </c:extLst>
              <c:f>('Coding Data'!$A$9:$A$12,'Coding Data'!$A$15,'Coding Data'!$A$17)</c:f>
              <c:strCache>
                <c:ptCount val="6"/>
                <c:pt idx="0">
                  <c:v>4M</c:v>
                </c:pt>
                <c:pt idx="1">
                  <c:v>4T</c:v>
                </c:pt>
                <c:pt idx="2">
                  <c:v>3M</c:v>
                </c:pt>
                <c:pt idx="3">
                  <c:v>3T</c:v>
                </c:pt>
                <c:pt idx="4">
                  <c:v>1M</c:v>
                </c:pt>
                <c:pt idx="5">
                  <c:v>0</c:v>
                </c:pt>
              </c:strCache>
            </c:strRef>
          </c:cat>
          <c:val>
            <c:numRef>
              <c:extLst>
                <c:ext xmlns:c15="http://schemas.microsoft.com/office/drawing/2012/chart" uri="{02D57815-91ED-43cb-92C2-25804820EDAC}">
                  <c15:fullRef>
                    <c15:sqref>'Coding Data'!$E$9:$E$18</c15:sqref>
                  </c15:fullRef>
                </c:ext>
              </c:extLst>
              <c:f>('Coding Data'!$E$9:$E$12,'Coding Data'!$E$15,'Coding Data'!$E$17)</c:f>
              <c:numCache>
                <c:formatCode>0%</c:formatCode>
                <c:ptCount val="6"/>
                <c:pt idx="0">
                  <c:v>0.5625</c:v>
                </c:pt>
                <c:pt idx="1">
                  <c:v>0</c:v>
                </c:pt>
                <c:pt idx="2">
                  <c:v>6.25E-2</c:v>
                </c:pt>
                <c:pt idx="3">
                  <c:v>0</c:v>
                </c:pt>
                <c:pt idx="4">
                  <c:v>6.25E-2</c:v>
                </c:pt>
                <c:pt idx="5">
                  <c:v>0.25</c:v>
                </c:pt>
              </c:numCache>
            </c:numRef>
          </c:val>
          <c:extLst>
            <c:ext xmlns:c16="http://schemas.microsoft.com/office/drawing/2014/chart" uri="{C3380CC4-5D6E-409C-BE32-E72D297353CC}">
              <c16:uniqueId val="{00000003-968C-4703-95A3-36CA67C9C7BD}"/>
            </c:ext>
          </c:extLst>
        </c:ser>
        <c:dLbls>
          <c:showLegendKey val="0"/>
          <c:showVal val="0"/>
          <c:showCatName val="0"/>
          <c:showSerName val="0"/>
          <c:showPercent val="0"/>
          <c:showBubbleSize val="0"/>
        </c:dLbls>
        <c:gapWidth val="219"/>
        <c:overlap val="-27"/>
        <c:axId val="402766976"/>
        <c:axId val="402767304"/>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'Coding Data'!$A$9:$A$18</c15:sqref>
                        </c15:fullRef>
                        <c15:formulaRef>
                          <c15:sqref>('Coding Data'!$A$9:$A$12,'Coding Data'!$A$15,'Coding Data'!$A$17)</c15:sqref>
                        </c15:formulaRef>
                      </c:ext>
                    </c:extLst>
                    <c:strCache>
                      <c:ptCount val="6"/>
                      <c:pt idx="0">
                        <c:v>4M</c:v>
                      </c:pt>
                      <c:pt idx="1">
                        <c:v>4T</c:v>
                      </c:pt>
                      <c:pt idx="2">
                        <c:v>3M</c:v>
                      </c:pt>
                      <c:pt idx="3">
                        <c:v>3T</c:v>
                      </c:pt>
                      <c:pt idx="4">
                        <c:v>1M</c:v>
                      </c:pt>
                      <c:pt idx="5">
                        <c:v>0</c:v>
                      </c:pt>
                    </c:strCache>
                  </c:strRef>
                </c:cat>
                <c:val>
                  <c:numRef>
                    <c:extLst>
                      <c:ext uri="{02D57815-91ED-43cb-92C2-25804820EDAC}">
                        <c15:fullRef>
                          <c15:sqref>'Coding Data'!$C$9:$C$18</c15:sqref>
                        </c15:fullRef>
                        <c15:formulaRef>
                          <c15:sqref>('Coding Data'!$C$9:$C$12,'Coding Data'!$C$15,'Coding Data'!$C$17)</c15:sqref>
                        </c15:formulaRef>
                      </c:ext>
                    </c:extLst>
                    <c:numCache>
                      <c:formatCode>General</c:formatCode>
                      <c:ptCount val="6"/>
                      <c:pt idx="0">
                        <c:v>9</c:v>
                      </c:pt>
                      <c:pt idx="1">
                        <c:v>0</c:v>
                      </c:pt>
                      <c:pt idx="2">
                        <c:v>1</c:v>
                      </c:pt>
                      <c:pt idx="3">
                        <c:v>0</c:v>
                      </c:pt>
                      <c:pt idx="4">
                        <c:v>1</c:v>
                      </c:pt>
                      <c:pt idx="5">
                        <c:v>4</c:v>
                      </c:pt>
                    </c:numCache>
                  </c:numRef>
                </c:val>
                <c:extLst>
                  <c:ext xmlns:c16="http://schemas.microsoft.com/office/drawing/2014/chart" uri="{C3380CC4-5D6E-409C-BE32-E72D297353CC}">
                    <c16:uniqueId val="{00000001-968C-4703-95A3-36CA67C9C7BD}"/>
                  </c:ext>
                </c:extLst>
              </c15:ser>
            </c15:filteredBarSeries>
          </c:ext>
        </c:extLst>
      </c:barChart>
      <c:catAx>
        <c:axId val="40276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02767304"/>
        <c:crosses val="autoZero"/>
        <c:auto val="1"/>
        <c:lblAlgn val="ctr"/>
        <c:lblOffset val="100"/>
        <c:noMultiLvlLbl val="0"/>
      </c:catAx>
      <c:valAx>
        <c:axId val="402767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600"/>
                  <a:t>% of Projects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02766976"/>
        <c:crosses val="autoZero"/>
        <c:crossBetween val="between"/>
        <c:min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a:t>Activities</a:t>
            </a:r>
            <a:r>
              <a:rPr lang="en-US" sz="1800" baseline="0"/>
              <a:t> Tailoring - Gender &amp; Age</a:t>
            </a:r>
            <a:endParaRPr lang="en-US" sz="18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'Design Data'!$C$81:$C$85</c15:sqref>
                  </c15:fullRef>
                </c:ext>
              </c:extLst>
              <c:f>('Design Data'!$C$81:$C$83,'Design Data'!$C$85)</c:f>
              <c:strCache>
                <c:ptCount val="4"/>
                <c:pt idx="0">
                  <c:v>Code 4 - Gender &amp; Age</c:v>
                </c:pt>
                <c:pt idx="1">
                  <c:v>Code 3 -Gender Only</c:v>
                </c:pt>
                <c:pt idx="2">
                  <c:v>Code 2 - Age Only</c:v>
                </c:pt>
                <c:pt idx="3">
                  <c:v>Code 0 - No Tailoring</c:v>
                </c:pt>
              </c:strCache>
            </c:strRef>
          </c:cat>
          <c:val>
            <c:numRef>
              <c:extLst>
                <c:ext xmlns:c15="http://schemas.microsoft.com/office/drawing/2012/chart" uri="{02D57815-91ED-43cb-92C2-25804820EDAC}">
                  <c15:fullRef>
                    <c15:sqref>'Design Data'!$E$81:$E$85</c15:sqref>
                  </c15:fullRef>
                </c:ext>
              </c:extLst>
              <c:f>('Design Data'!$E$81:$E$83,'Design Data'!$E$85)</c:f>
              <c:numCache>
                <c:formatCode>0%</c:formatCode>
                <c:ptCount val="4"/>
                <c:pt idx="0">
                  <c:v>0.5625</c:v>
                </c:pt>
                <c:pt idx="1">
                  <c:v>0.125</c:v>
                </c:pt>
                <c:pt idx="2">
                  <c:v>6.25E-2</c:v>
                </c:pt>
                <c:pt idx="3">
                  <c:v>0.25</c:v>
                </c:pt>
              </c:numCache>
            </c:numRef>
          </c:val>
          <c:extLst>
            <c:ext xmlns:c16="http://schemas.microsoft.com/office/drawing/2014/chart" uri="{C3380CC4-5D6E-409C-BE32-E72D297353CC}">
              <c16:uniqueId val="{00000002-DE7E-4044-9625-32414955D0FC}"/>
            </c:ext>
          </c:extLst>
        </c:ser>
        <c:dLbls>
          <c:showLegendKey val="0"/>
          <c:showVal val="0"/>
          <c:showCatName val="0"/>
          <c:showSerName val="0"/>
          <c:showPercent val="0"/>
          <c:showBubbleSize val="0"/>
        </c:dLbls>
        <c:gapWidth val="182"/>
        <c:axId val="928885816"/>
        <c:axId val="928886800"/>
      </c:barChart>
      <c:catAx>
        <c:axId val="9288858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28886800"/>
        <c:crosses val="autoZero"/>
        <c:auto val="1"/>
        <c:lblAlgn val="ctr"/>
        <c:lblOffset val="100"/>
        <c:noMultiLvlLbl val="0"/>
      </c:catAx>
      <c:valAx>
        <c:axId val="9288868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28885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How</a:t>
            </a:r>
            <a:r>
              <a:rPr lang="en-US" sz="1800" baseline="0"/>
              <a:t> Affected People Will Participate</a:t>
            </a:r>
            <a:endParaRPr lang="en-US"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w="19050">
              <a:solidFill>
                <a:schemeClr val="lt1"/>
              </a:solidFill>
            </a:ln>
            <a:effectLst/>
          </c:spPr>
          <c:invertIfNegative val="0"/>
          <c:cat>
            <c:strRef>
              <c:f>'Design Data'!$C$89:$C$93</c:f>
              <c:strCache>
                <c:ptCount val="5"/>
                <c:pt idx="0">
                  <c:v>Assessing needs</c:v>
                </c:pt>
                <c:pt idx="1">
                  <c:v>Designing activities</c:v>
                </c:pt>
                <c:pt idx="2">
                  <c:v>Delivering assistance</c:v>
                </c:pt>
                <c:pt idx="3">
                  <c:v>Reviewing, changing</c:v>
                </c:pt>
                <c:pt idx="4">
                  <c:v>Not involved</c:v>
                </c:pt>
              </c:strCache>
            </c:strRef>
          </c:cat>
          <c:val>
            <c:numRef>
              <c:f>'Design Data'!$E$89:$E$93</c:f>
              <c:numCache>
                <c:formatCode>0%</c:formatCode>
                <c:ptCount val="5"/>
                <c:pt idx="0">
                  <c:v>0.625</c:v>
                </c:pt>
                <c:pt idx="1">
                  <c:v>0.5</c:v>
                </c:pt>
                <c:pt idx="2">
                  <c:v>0.6875</c:v>
                </c:pt>
                <c:pt idx="3">
                  <c:v>0.375</c:v>
                </c:pt>
                <c:pt idx="4">
                  <c:v>0.1875</c:v>
                </c:pt>
              </c:numCache>
            </c:numRef>
          </c:val>
          <c:extLst>
            <c:ext xmlns:c16="http://schemas.microsoft.com/office/drawing/2014/chart" uri="{C3380CC4-5D6E-409C-BE32-E72D297353CC}">
              <c16:uniqueId val="{00000000-8DFB-4CA6-A7A7-E4D5DFF698D3}"/>
            </c:ext>
          </c:extLst>
        </c:ser>
        <c:dLbls>
          <c:showLegendKey val="0"/>
          <c:showVal val="0"/>
          <c:showCatName val="0"/>
          <c:showSerName val="0"/>
          <c:showPercent val="0"/>
          <c:showBubbleSize val="0"/>
        </c:dLbls>
        <c:gapWidth val="150"/>
        <c:axId val="928858272"/>
        <c:axId val="928856304"/>
      </c:barChart>
      <c:valAx>
        <c:axId val="9288563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8858272"/>
        <c:crosses val="autoZero"/>
        <c:crossBetween val="between"/>
      </c:valAx>
      <c:catAx>
        <c:axId val="928858272"/>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28856304"/>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Who Participates?  Gender</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spPr>
            <a:solidFill>
              <a:schemeClr val="accent2"/>
            </a:solidFill>
            <a:ln>
              <a:noFill/>
            </a:ln>
            <a:effectLst/>
          </c:spPr>
          <c:invertIfNegative val="0"/>
          <c:cat>
            <c:strRef>
              <c:f>'Design Data'!$C$96:$C$101</c:f>
              <c:strCache>
                <c:ptCount val="6"/>
                <c:pt idx="0">
                  <c:v>Women</c:v>
                </c:pt>
                <c:pt idx="1">
                  <c:v>Girls</c:v>
                </c:pt>
                <c:pt idx="2">
                  <c:v>Boys</c:v>
                </c:pt>
                <c:pt idx="3">
                  <c:v>Men</c:v>
                </c:pt>
                <c:pt idx="4">
                  <c:v>Diverse gender</c:v>
                </c:pt>
                <c:pt idx="5">
                  <c:v>Gender not specified</c:v>
                </c:pt>
              </c:strCache>
            </c:strRef>
          </c:cat>
          <c:val>
            <c:numRef>
              <c:f>'Design Data'!$E$96:$E$101</c:f>
              <c:numCache>
                <c:formatCode>0%</c:formatCode>
                <c:ptCount val="6"/>
                <c:pt idx="0">
                  <c:v>0.75</c:v>
                </c:pt>
                <c:pt idx="1">
                  <c:v>0.5</c:v>
                </c:pt>
                <c:pt idx="2">
                  <c:v>0.4375</c:v>
                </c:pt>
                <c:pt idx="3">
                  <c:v>0.5625</c:v>
                </c:pt>
                <c:pt idx="4">
                  <c:v>0.3125</c:v>
                </c:pt>
                <c:pt idx="5">
                  <c:v>0</c:v>
                </c:pt>
              </c:numCache>
            </c:numRef>
          </c:val>
          <c:extLst>
            <c:ext xmlns:c16="http://schemas.microsoft.com/office/drawing/2014/chart" uri="{C3380CC4-5D6E-409C-BE32-E72D297353CC}">
              <c16:uniqueId val="{00000000-76EF-446E-B80E-29701D9EEB02}"/>
            </c:ext>
          </c:extLst>
        </c:ser>
        <c:dLbls>
          <c:showLegendKey val="0"/>
          <c:showVal val="0"/>
          <c:showCatName val="0"/>
          <c:showSerName val="0"/>
          <c:showPercent val="0"/>
          <c:showBubbleSize val="0"/>
        </c:dLbls>
        <c:gapWidth val="219"/>
        <c:overlap val="-27"/>
        <c:axId val="790620016"/>
        <c:axId val="790622968"/>
      </c:barChart>
      <c:catAx>
        <c:axId val="79062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0622968"/>
        <c:crosses val="autoZero"/>
        <c:auto val="1"/>
        <c:lblAlgn val="ctr"/>
        <c:lblOffset val="100"/>
        <c:noMultiLvlLbl val="0"/>
      </c:catAx>
      <c:valAx>
        <c:axId val="790622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0620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Who Participates?  Age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'Design Data'!$C$105:$C$111</c15:sqref>
                  </c15:fullRef>
                </c:ext>
              </c:extLst>
              <c:f>'Design Data'!$C$105:$C$110</c:f>
              <c:strCache>
                <c:ptCount val="6"/>
                <c:pt idx="0">
                  <c:v>Young children</c:v>
                </c:pt>
                <c:pt idx="1">
                  <c:v>Children</c:v>
                </c:pt>
                <c:pt idx="2">
                  <c:v>Adolescents</c:v>
                </c:pt>
                <c:pt idx="3">
                  <c:v>Young adults</c:v>
                </c:pt>
                <c:pt idx="4">
                  <c:v>Middle-aged adults</c:v>
                </c:pt>
                <c:pt idx="5">
                  <c:v>Older adults</c:v>
                </c:pt>
              </c:strCache>
            </c:strRef>
          </c:cat>
          <c:val>
            <c:numRef>
              <c:extLst>
                <c:ext xmlns:c15="http://schemas.microsoft.com/office/drawing/2012/chart" uri="{02D57815-91ED-43cb-92C2-25804820EDAC}">
                  <c15:fullRef>
                    <c15:sqref>'Design Data'!$E$105:$E$111</c15:sqref>
                  </c15:fullRef>
                </c:ext>
              </c:extLst>
              <c:f>'Design Data'!$E$105:$E$110</c:f>
              <c:numCache>
                <c:formatCode>0%</c:formatCode>
                <c:ptCount val="6"/>
                <c:pt idx="0">
                  <c:v>0.125</c:v>
                </c:pt>
                <c:pt idx="1">
                  <c:v>0.375</c:v>
                </c:pt>
                <c:pt idx="2">
                  <c:v>0.3125</c:v>
                </c:pt>
                <c:pt idx="3">
                  <c:v>0.6875</c:v>
                </c:pt>
                <c:pt idx="4">
                  <c:v>0.6875</c:v>
                </c:pt>
                <c:pt idx="5">
                  <c:v>0.3125</c:v>
                </c:pt>
              </c:numCache>
            </c:numRef>
          </c:val>
          <c:extLst>
            <c:ext xmlns:c16="http://schemas.microsoft.com/office/drawing/2014/chart" uri="{C3380CC4-5D6E-409C-BE32-E72D297353CC}">
              <c16:uniqueId val="{00000000-7C65-4E48-A921-7FF51D0AD85D}"/>
            </c:ext>
          </c:extLst>
        </c:ser>
        <c:dLbls>
          <c:showLegendKey val="0"/>
          <c:showVal val="0"/>
          <c:showCatName val="0"/>
          <c:showSerName val="0"/>
          <c:showPercent val="0"/>
          <c:showBubbleSize val="0"/>
        </c:dLbls>
        <c:gapWidth val="182"/>
        <c:axId val="917519936"/>
        <c:axId val="917521576"/>
      </c:barChart>
      <c:catAx>
        <c:axId val="917519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17521576"/>
        <c:crosses val="autoZero"/>
        <c:auto val="1"/>
        <c:lblAlgn val="ctr"/>
        <c:lblOffset val="100"/>
        <c:noMultiLvlLbl val="0"/>
      </c:catAx>
      <c:valAx>
        <c:axId val="9175215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7519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Participation - Gender &amp; Age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'Design Data'!$C$115:$C$119</c15:sqref>
                  </c15:fullRef>
                </c:ext>
              </c:extLst>
              <c:f>('Design Data'!$C$115,'Design Data'!$C$119)</c:f>
              <c:strCache>
                <c:ptCount val="2"/>
                <c:pt idx="0">
                  <c:v>Code 4 - Gender &amp; Age</c:v>
                </c:pt>
                <c:pt idx="1">
                  <c:v>Code 0 - No Participation</c:v>
                </c:pt>
              </c:strCache>
            </c:strRef>
          </c:cat>
          <c:val>
            <c:numRef>
              <c:extLst>
                <c:ext xmlns:c15="http://schemas.microsoft.com/office/drawing/2012/chart" uri="{02D57815-91ED-43cb-92C2-25804820EDAC}">
                  <c15:fullRef>
                    <c15:sqref>'Design Data'!$E$115:$E$119</c15:sqref>
                  </c15:fullRef>
                </c:ext>
              </c:extLst>
              <c:f>('Design Data'!$E$115,'Design Data'!$E$119)</c:f>
              <c:numCache>
                <c:formatCode>0%</c:formatCode>
                <c:ptCount val="2"/>
                <c:pt idx="0">
                  <c:v>0.8125</c:v>
                </c:pt>
                <c:pt idx="1">
                  <c:v>0.1875</c:v>
                </c:pt>
              </c:numCache>
            </c:numRef>
          </c:val>
          <c:extLst>
            <c:ext xmlns:c16="http://schemas.microsoft.com/office/drawing/2014/chart" uri="{C3380CC4-5D6E-409C-BE32-E72D297353CC}">
              <c16:uniqueId val="{00000000-EF8C-437E-A67B-A18AE44203D0}"/>
            </c:ext>
          </c:extLst>
        </c:ser>
        <c:dLbls>
          <c:showLegendKey val="0"/>
          <c:showVal val="0"/>
          <c:showCatName val="0"/>
          <c:showSerName val="0"/>
          <c:showPercent val="0"/>
          <c:showBubbleSize val="0"/>
        </c:dLbls>
        <c:gapWidth val="182"/>
        <c:axId val="782702248"/>
        <c:axId val="782704544"/>
      </c:barChart>
      <c:catAx>
        <c:axId val="782702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82704544"/>
        <c:crosses val="autoZero"/>
        <c:auto val="1"/>
        <c:lblAlgn val="ctr"/>
        <c:lblOffset val="100"/>
        <c:noMultiLvlLbl val="0"/>
      </c:catAx>
      <c:valAx>
        <c:axId val="7827045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702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Benefit Indicators</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0"/>
          <c:dPt>
            <c:idx val="0"/>
            <c:bubble3D val="0"/>
            <c:spPr>
              <a:solidFill>
                <a:schemeClr val="accent1"/>
              </a:solidFill>
              <a:ln>
                <a:noFill/>
              </a:ln>
              <a:effectLst/>
            </c:spPr>
            <c:extLst>
              <c:ext xmlns:c16="http://schemas.microsoft.com/office/drawing/2014/chart" uri="{C3380CC4-5D6E-409C-BE32-E72D297353CC}">
                <c16:uniqueId val="{00000002-EF39-4496-A486-16B9D9E9CD7B}"/>
              </c:ext>
            </c:extLst>
          </c:dPt>
          <c:dPt>
            <c:idx val="1"/>
            <c:bubble3D val="0"/>
            <c:spPr>
              <a:solidFill>
                <a:schemeClr val="accent2"/>
              </a:solidFill>
              <a:ln>
                <a:noFill/>
              </a:ln>
              <a:effectLst/>
            </c:spPr>
            <c:extLst>
              <c:ext xmlns:c16="http://schemas.microsoft.com/office/drawing/2014/chart" uri="{C3380CC4-5D6E-409C-BE32-E72D297353CC}">
                <c16:uniqueId val="{00000003-B019-47E5-A91E-64AA1EDA0ED9}"/>
              </c:ext>
            </c:extLst>
          </c:dPt>
          <c:dPt>
            <c:idx val="2"/>
            <c:bubble3D val="0"/>
            <c:spPr>
              <a:solidFill>
                <a:schemeClr val="accent3"/>
              </a:solidFill>
              <a:ln>
                <a:noFill/>
              </a:ln>
              <a:effectLst/>
            </c:spPr>
            <c:extLst>
              <c:ext xmlns:c16="http://schemas.microsoft.com/office/drawing/2014/chart" uri="{C3380CC4-5D6E-409C-BE32-E72D297353CC}">
                <c16:uniqueId val="{00000001-EF39-4496-A486-16B9D9E9CD7B}"/>
              </c:ext>
            </c:extLst>
          </c:dPt>
          <c:dPt>
            <c:idx val="3"/>
            <c:bubble3D val="0"/>
            <c:spPr>
              <a:solidFill>
                <a:schemeClr val="accent4"/>
              </a:solidFill>
              <a:ln>
                <a:noFill/>
              </a:ln>
              <a:effectLst/>
            </c:spPr>
            <c:extLst>
              <c:ext xmlns:c16="http://schemas.microsoft.com/office/drawing/2014/chart" uri="{C3380CC4-5D6E-409C-BE32-E72D297353CC}">
                <c16:uniqueId val="{00000007-7929-426A-B0C1-0367186A9AD8}"/>
              </c:ext>
            </c:extLst>
          </c:dPt>
          <c:dPt>
            <c:idx val="4"/>
            <c:bubble3D val="0"/>
            <c:spPr>
              <a:solidFill>
                <a:schemeClr val="accent5"/>
              </a:solidFill>
              <a:ln>
                <a:noFill/>
              </a:ln>
              <a:effectLst/>
            </c:spPr>
            <c:extLst>
              <c:ext xmlns:c16="http://schemas.microsoft.com/office/drawing/2014/chart" uri="{C3380CC4-5D6E-409C-BE32-E72D297353CC}">
                <c16:uniqueId val="{00000004-EF39-4496-A486-16B9D9E9CD7B}"/>
              </c:ext>
            </c:extLst>
          </c:dPt>
          <c:dLbls>
            <c:dLbl>
              <c:idx val="0"/>
              <c:layout>
                <c:manualLayout>
                  <c:x val="-0.13426878634392259"/>
                  <c:y val="0.16821173130837036"/>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39-4496-A486-16B9D9E9CD7B}"/>
                </c:ext>
              </c:extLst>
            </c:dLbl>
            <c:dLbl>
              <c:idx val="1"/>
              <c:layout>
                <c:manualLayout>
                  <c:x val="-0.14119504465893878"/>
                  <c:y val="-0.23733249185295507"/>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19-47E5-A91E-64AA1EDA0ED9}"/>
                </c:ext>
              </c:extLst>
            </c:dLbl>
            <c:dLbl>
              <c:idx val="2"/>
              <c:layout>
                <c:manualLayout>
                  <c:x val="0.20459706795947896"/>
                  <c:y val="-3.82158818130065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39-4496-A486-16B9D9E9CD7B}"/>
                </c:ext>
              </c:extLst>
            </c:dLbl>
            <c:dLbl>
              <c:idx val="3"/>
              <c:delete val="1"/>
              <c:extLst>
                <c:ext xmlns:c15="http://schemas.microsoft.com/office/drawing/2012/chart" uri="{CE6537A1-D6FC-4f65-9D91-7224C49458BB}"/>
                <c:ext xmlns:c16="http://schemas.microsoft.com/office/drawing/2014/chart" uri="{C3380CC4-5D6E-409C-BE32-E72D297353CC}">
                  <c16:uniqueId val="{00000007-7929-426A-B0C1-0367186A9AD8}"/>
                </c:ext>
              </c:extLst>
            </c:dLbl>
            <c:dLbl>
              <c:idx val="4"/>
              <c:layout>
                <c:manualLayout>
                  <c:x val="9.4197787550011139E-2"/>
                  <c:y val="0.13952329180827924"/>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F39-4496-A486-16B9D9E9CD7B}"/>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'Design Data'!$C$123:$C$127</c:f>
              <c:strCache>
                <c:ptCount val="5"/>
                <c:pt idx="0">
                  <c:v>Indicators measure needs met</c:v>
                </c:pt>
                <c:pt idx="1">
                  <c:v>Indicators measure activities delivered</c:v>
                </c:pt>
                <c:pt idx="2">
                  <c:v>Indicators measure BOTH needs met &amp; activities delivered</c:v>
                </c:pt>
                <c:pt idx="3">
                  <c:v>Indicators unrelated to benefits</c:v>
                </c:pt>
                <c:pt idx="4">
                  <c:v>No indicators</c:v>
                </c:pt>
              </c:strCache>
            </c:strRef>
          </c:cat>
          <c:val>
            <c:numRef>
              <c:f>'Design Data'!$E$123:$E$127</c:f>
              <c:numCache>
                <c:formatCode>0%</c:formatCode>
                <c:ptCount val="5"/>
                <c:pt idx="0">
                  <c:v>0.1875</c:v>
                </c:pt>
                <c:pt idx="1">
                  <c:v>0.375</c:v>
                </c:pt>
                <c:pt idx="2">
                  <c:v>0.3125</c:v>
                </c:pt>
                <c:pt idx="3">
                  <c:v>0</c:v>
                </c:pt>
                <c:pt idx="4">
                  <c:v>0.125</c:v>
                </c:pt>
              </c:numCache>
            </c:numRef>
          </c:val>
          <c:extLst>
            <c:ext xmlns:c16="http://schemas.microsoft.com/office/drawing/2014/chart" uri="{C3380CC4-5D6E-409C-BE32-E72D297353CC}">
              <c16:uniqueId val="{00000000-EF39-4496-A486-16B9D9E9CD7B}"/>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Benefit Indicator</a:t>
            </a:r>
            <a:r>
              <a:rPr lang="en-US" sz="1800" baseline="0"/>
              <a:t> disaggregation - Gender</a:t>
            </a:r>
            <a:endParaRPr lang="en-US"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'Design Data'!$C$131:$C$138</c15:sqref>
                  </c15:fullRef>
                </c:ext>
              </c:extLst>
              <c:f>('Design Data'!$C$131:$C$135,'Design Data'!$C$138)</c:f>
              <c:strCache>
                <c:ptCount val="6"/>
                <c:pt idx="0">
                  <c:v>Women</c:v>
                </c:pt>
                <c:pt idx="1">
                  <c:v>Girls</c:v>
                </c:pt>
                <c:pt idx="2">
                  <c:v>Boys</c:v>
                </c:pt>
                <c:pt idx="3">
                  <c:v>Men</c:v>
                </c:pt>
                <c:pt idx="4">
                  <c:v>Diverse gender</c:v>
                </c:pt>
                <c:pt idx="5">
                  <c:v>Gender not specified</c:v>
                </c:pt>
              </c:strCache>
            </c:strRef>
          </c:cat>
          <c:val>
            <c:numRef>
              <c:extLst>
                <c:ext xmlns:c15="http://schemas.microsoft.com/office/drawing/2012/chart" uri="{02D57815-91ED-43cb-92C2-25804820EDAC}">
                  <c15:fullRef>
                    <c15:sqref>'Design Data'!$E$131:$E$138</c15:sqref>
                  </c15:fullRef>
                </c:ext>
              </c:extLst>
              <c:f>('Design Data'!$E$131:$E$135,'Design Data'!$E$138)</c:f>
              <c:numCache>
                <c:formatCode>0%</c:formatCode>
                <c:ptCount val="6"/>
                <c:pt idx="0">
                  <c:v>0.625</c:v>
                </c:pt>
                <c:pt idx="1">
                  <c:v>0.375</c:v>
                </c:pt>
                <c:pt idx="2">
                  <c:v>0.25</c:v>
                </c:pt>
                <c:pt idx="3">
                  <c:v>0.5625</c:v>
                </c:pt>
                <c:pt idx="4">
                  <c:v>0.1875</c:v>
                </c:pt>
                <c:pt idx="5">
                  <c:v>0.125</c:v>
                </c:pt>
              </c:numCache>
            </c:numRef>
          </c:val>
          <c:extLst>
            <c:ext xmlns:c16="http://schemas.microsoft.com/office/drawing/2014/chart" uri="{C3380CC4-5D6E-409C-BE32-E72D297353CC}">
              <c16:uniqueId val="{00000000-F885-47C3-908E-62651FFD587C}"/>
            </c:ext>
          </c:extLst>
        </c:ser>
        <c:dLbls>
          <c:showLegendKey val="0"/>
          <c:showVal val="0"/>
          <c:showCatName val="0"/>
          <c:showSerName val="0"/>
          <c:showPercent val="0"/>
          <c:showBubbleSize val="0"/>
        </c:dLbls>
        <c:gapWidth val="182"/>
        <c:axId val="967604768"/>
        <c:axId val="967602472"/>
      </c:barChart>
      <c:catAx>
        <c:axId val="9676047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67602472"/>
        <c:crosses val="autoZero"/>
        <c:auto val="1"/>
        <c:lblAlgn val="ctr"/>
        <c:lblOffset val="100"/>
        <c:noMultiLvlLbl val="0"/>
      </c:catAx>
      <c:valAx>
        <c:axId val="9676024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7604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Benefit Indicator Disaggregation - Age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'Design Data'!$C$142:$C$150</c15:sqref>
                  </c15:fullRef>
                </c:ext>
              </c:extLst>
              <c:f>('Design Data'!$C$142:$C$147,'Design Data'!$C$150)</c:f>
              <c:strCache>
                <c:ptCount val="7"/>
                <c:pt idx="0">
                  <c:v>Young children</c:v>
                </c:pt>
                <c:pt idx="1">
                  <c:v>Children</c:v>
                </c:pt>
                <c:pt idx="2">
                  <c:v>Adolescents</c:v>
                </c:pt>
                <c:pt idx="3">
                  <c:v>Young adults</c:v>
                </c:pt>
                <c:pt idx="4">
                  <c:v>Middle-aged adults</c:v>
                </c:pt>
                <c:pt idx="5">
                  <c:v>Older adults</c:v>
                </c:pt>
                <c:pt idx="6">
                  <c:v>Age not specified</c:v>
                </c:pt>
              </c:strCache>
            </c:strRef>
          </c:cat>
          <c:val>
            <c:numRef>
              <c:extLst>
                <c:ext xmlns:c15="http://schemas.microsoft.com/office/drawing/2012/chart" uri="{02D57815-91ED-43cb-92C2-25804820EDAC}">
                  <c15:fullRef>
                    <c15:sqref>'Design Data'!$E$142:$E$150</c15:sqref>
                  </c15:fullRef>
                </c:ext>
              </c:extLst>
              <c:f>('Design Data'!$E$142:$E$147,'Design Data'!$E$150)</c:f>
              <c:numCache>
                <c:formatCode>0%</c:formatCode>
                <c:ptCount val="7"/>
                <c:pt idx="0">
                  <c:v>0.125</c:v>
                </c:pt>
                <c:pt idx="1">
                  <c:v>0.3125</c:v>
                </c:pt>
                <c:pt idx="2">
                  <c:v>0.1875</c:v>
                </c:pt>
                <c:pt idx="3">
                  <c:v>0.4375</c:v>
                </c:pt>
                <c:pt idx="4">
                  <c:v>0.375</c:v>
                </c:pt>
                <c:pt idx="5">
                  <c:v>0.3125</c:v>
                </c:pt>
                <c:pt idx="6">
                  <c:v>0.1875</c:v>
                </c:pt>
              </c:numCache>
            </c:numRef>
          </c:val>
          <c:extLst>
            <c:ext xmlns:c16="http://schemas.microsoft.com/office/drawing/2014/chart" uri="{C3380CC4-5D6E-409C-BE32-E72D297353CC}">
              <c16:uniqueId val="{00000000-03DD-4D61-9457-4DBCA2646A1A}"/>
            </c:ext>
          </c:extLst>
        </c:ser>
        <c:dLbls>
          <c:showLegendKey val="0"/>
          <c:showVal val="0"/>
          <c:showCatName val="0"/>
          <c:showSerName val="0"/>
          <c:showPercent val="0"/>
          <c:showBubbleSize val="0"/>
        </c:dLbls>
        <c:gapWidth val="182"/>
        <c:axId val="782716680"/>
        <c:axId val="782717008"/>
      </c:barChart>
      <c:catAx>
        <c:axId val="7827166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82717008"/>
        <c:crosses val="autoZero"/>
        <c:auto val="1"/>
        <c:lblAlgn val="ctr"/>
        <c:lblOffset val="100"/>
        <c:noMultiLvlLbl val="0"/>
      </c:catAx>
      <c:valAx>
        <c:axId val="7827170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716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Benefit Indicators - Gender &amp; Age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'Design Data'!$C$154:$C$158</c15:sqref>
                  </c15:fullRef>
                </c:ext>
              </c:extLst>
              <c:f>('Design Data'!$C$154:$C$155,'Design Data'!$C$157:$C$158)</c:f>
              <c:strCache>
                <c:ptCount val="4"/>
                <c:pt idx="0">
                  <c:v>Code 4 - Gender &amp; Age</c:v>
                </c:pt>
                <c:pt idx="1">
                  <c:v>Code 3 -Gender Only</c:v>
                </c:pt>
                <c:pt idx="2">
                  <c:v>Code 1 - No gender or age </c:v>
                </c:pt>
                <c:pt idx="3">
                  <c:v>Code 0 - No Benefit Indicators</c:v>
                </c:pt>
              </c:strCache>
            </c:strRef>
          </c:cat>
          <c:val>
            <c:numRef>
              <c:extLst>
                <c:ext xmlns:c15="http://schemas.microsoft.com/office/drawing/2012/chart" uri="{02D57815-91ED-43cb-92C2-25804820EDAC}">
                  <c15:fullRef>
                    <c15:sqref>'Design Data'!$E$154:$E$158</c15:sqref>
                  </c15:fullRef>
                </c:ext>
              </c:extLst>
              <c:f>('Design Data'!$E$154:$E$155,'Design Data'!$E$157:$E$158)</c:f>
              <c:numCache>
                <c:formatCode>0%</c:formatCode>
                <c:ptCount val="4"/>
                <c:pt idx="0">
                  <c:v>0.625</c:v>
                </c:pt>
                <c:pt idx="1">
                  <c:v>6.25E-2</c:v>
                </c:pt>
                <c:pt idx="2">
                  <c:v>0.1875</c:v>
                </c:pt>
                <c:pt idx="3">
                  <c:v>0.125</c:v>
                </c:pt>
              </c:numCache>
            </c:numRef>
          </c:val>
          <c:extLst>
            <c:ext xmlns:c16="http://schemas.microsoft.com/office/drawing/2014/chart" uri="{C3380CC4-5D6E-409C-BE32-E72D297353CC}">
              <c16:uniqueId val="{00000000-F9FB-4248-BF77-D6B587C78A95}"/>
            </c:ext>
          </c:extLst>
        </c:ser>
        <c:dLbls>
          <c:showLegendKey val="0"/>
          <c:showVal val="0"/>
          <c:showCatName val="0"/>
          <c:showSerName val="0"/>
          <c:showPercent val="0"/>
          <c:showBubbleSize val="0"/>
        </c:dLbls>
        <c:gapWidth val="182"/>
        <c:axId val="967700528"/>
        <c:axId val="967693312"/>
      </c:barChart>
      <c:catAx>
        <c:axId val="9677005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67693312"/>
        <c:crosses val="autoZero"/>
        <c:auto val="1"/>
        <c:lblAlgn val="ctr"/>
        <c:lblOffset val="100"/>
        <c:noMultiLvlLbl val="0"/>
      </c:catAx>
      <c:valAx>
        <c:axId val="967693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7700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Gender &amp; Age in Key Project Elements (Codes)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'Coding Data'!$A$2</c:f>
              <c:strCache>
                <c:ptCount val="1"/>
                <c:pt idx="0">
                  <c:v>Code 4 - Gender &amp; Age Addressed</c:v>
                </c:pt>
              </c:strCache>
            </c:strRef>
          </c:tx>
          <c:spPr>
            <a:solidFill>
              <a:schemeClr val="accent1"/>
            </a:solidFill>
            <a:ln>
              <a:noFill/>
            </a:ln>
            <a:effectLst/>
          </c:spPr>
          <c:invertIfNegative val="0"/>
          <c:cat>
            <c:strRef>
              <c:f>'Coding Data'!$B$1:$J$1</c:f>
              <c:strCache>
                <c:ptCount val="4"/>
                <c:pt idx="0">
                  <c:v>Analysis 
(GEM A)</c:v>
                </c:pt>
                <c:pt idx="1">
                  <c:v>Analysis 
(GEM D)</c:v>
                </c:pt>
                <c:pt idx="2">
                  <c:v>Analysis 
(GEM G)</c:v>
                </c:pt>
                <c:pt idx="3">
                  <c:v>Analysis 
(GEM J)</c:v>
                </c:pt>
              </c:strCache>
            </c:strRef>
          </c:cat>
          <c:val>
            <c:numRef>
              <c:f>'Coding Data'!$B$2:$J$2</c:f>
              <c:numCache>
                <c:formatCode>0%</c:formatCode>
                <c:ptCount val="4"/>
                <c:pt idx="0">
                  <c:v>0.5625</c:v>
                </c:pt>
                <c:pt idx="1">
                  <c:v>0.5625</c:v>
                </c:pt>
                <c:pt idx="2">
                  <c:v>0.8125</c:v>
                </c:pt>
                <c:pt idx="3">
                  <c:v>0.625</c:v>
                </c:pt>
              </c:numCache>
            </c:numRef>
          </c:val>
          <c:extLst>
            <c:ext xmlns:c16="http://schemas.microsoft.com/office/drawing/2014/chart" uri="{C3380CC4-5D6E-409C-BE32-E72D297353CC}">
              <c16:uniqueId val="{00000000-3535-44BD-A47B-84EE75123D51}"/>
            </c:ext>
          </c:extLst>
        </c:ser>
        <c:ser>
          <c:idx val="1"/>
          <c:order val="1"/>
          <c:tx>
            <c:strRef>
              <c:f>'Coding Data'!$A$3</c:f>
              <c:strCache>
                <c:ptCount val="1"/>
                <c:pt idx="0">
                  <c:v>Code 3 - Gender (only) Addressed</c:v>
                </c:pt>
              </c:strCache>
            </c:strRef>
          </c:tx>
          <c:spPr>
            <a:solidFill>
              <a:schemeClr val="accent2"/>
            </a:solidFill>
            <a:ln>
              <a:noFill/>
            </a:ln>
            <a:effectLst/>
          </c:spPr>
          <c:invertIfNegative val="0"/>
          <c:cat>
            <c:strRef>
              <c:f>'Coding Data'!$B$1:$J$1</c:f>
              <c:strCache>
                <c:ptCount val="4"/>
                <c:pt idx="0">
                  <c:v>Analysis 
(GEM A)</c:v>
                </c:pt>
                <c:pt idx="1">
                  <c:v>Analysis 
(GEM D)</c:v>
                </c:pt>
                <c:pt idx="2">
                  <c:v>Analysis 
(GEM G)</c:v>
                </c:pt>
                <c:pt idx="3">
                  <c:v>Analysis 
(GEM J)</c:v>
                </c:pt>
              </c:strCache>
            </c:strRef>
          </c:cat>
          <c:val>
            <c:numRef>
              <c:f>'Coding Data'!$B$3:$J$3</c:f>
              <c:numCache>
                <c:formatCode>0%</c:formatCode>
                <c:ptCount val="4"/>
                <c:pt idx="0">
                  <c:v>0</c:v>
                </c:pt>
                <c:pt idx="1">
                  <c:v>0.125</c:v>
                </c:pt>
                <c:pt idx="2">
                  <c:v>0</c:v>
                </c:pt>
                <c:pt idx="3">
                  <c:v>6.25E-2</c:v>
                </c:pt>
              </c:numCache>
            </c:numRef>
          </c:val>
          <c:extLst>
            <c:ext xmlns:c16="http://schemas.microsoft.com/office/drawing/2014/chart" uri="{C3380CC4-5D6E-409C-BE32-E72D297353CC}">
              <c16:uniqueId val="{00000001-3535-44BD-A47B-84EE75123D51}"/>
            </c:ext>
          </c:extLst>
        </c:ser>
        <c:ser>
          <c:idx val="2"/>
          <c:order val="2"/>
          <c:tx>
            <c:strRef>
              <c:f>'Coding Data'!$A$4</c:f>
              <c:strCache>
                <c:ptCount val="1"/>
                <c:pt idx="0">
                  <c:v>Code 2 - Age (only) Addressed</c:v>
                </c:pt>
              </c:strCache>
            </c:strRef>
          </c:tx>
          <c:spPr>
            <a:solidFill>
              <a:schemeClr val="accent3"/>
            </a:solidFill>
            <a:ln>
              <a:noFill/>
            </a:ln>
            <a:effectLst/>
          </c:spPr>
          <c:invertIfNegative val="0"/>
          <c:cat>
            <c:strRef>
              <c:f>'Coding Data'!$B$1:$J$1</c:f>
              <c:strCache>
                <c:ptCount val="4"/>
                <c:pt idx="0">
                  <c:v>Analysis 
(GEM A)</c:v>
                </c:pt>
                <c:pt idx="1">
                  <c:v>Analysis 
(GEM D)</c:v>
                </c:pt>
                <c:pt idx="2">
                  <c:v>Analysis 
(GEM G)</c:v>
                </c:pt>
                <c:pt idx="3">
                  <c:v>Analysis 
(GEM J)</c:v>
                </c:pt>
              </c:strCache>
            </c:strRef>
          </c:cat>
          <c:val>
            <c:numRef>
              <c:f>'Coding Data'!$B$4:$J$4</c:f>
              <c:numCache>
                <c:formatCode>0%</c:formatCode>
                <c:ptCount val="4"/>
                <c:pt idx="0">
                  <c:v>0</c:v>
                </c:pt>
                <c:pt idx="1">
                  <c:v>6.25E-2</c:v>
                </c:pt>
                <c:pt idx="2">
                  <c:v>0</c:v>
                </c:pt>
                <c:pt idx="3">
                  <c:v>0</c:v>
                </c:pt>
              </c:numCache>
            </c:numRef>
          </c:val>
          <c:extLst>
            <c:ext xmlns:c16="http://schemas.microsoft.com/office/drawing/2014/chart" uri="{C3380CC4-5D6E-409C-BE32-E72D297353CC}">
              <c16:uniqueId val="{00000002-3535-44BD-A47B-84EE75123D51}"/>
            </c:ext>
          </c:extLst>
        </c:ser>
        <c:ser>
          <c:idx val="3"/>
          <c:order val="3"/>
          <c:tx>
            <c:strRef>
              <c:f>'Coding Data'!$A$5</c:f>
              <c:strCache>
                <c:ptCount val="1"/>
                <c:pt idx="0">
                  <c:v>Code 1 - Neither gender/age</c:v>
                </c:pt>
              </c:strCache>
            </c:strRef>
          </c:tx>
          <c:spPr>
            <a:solidFill>
              <a:schemeClr val="accent4"/>
            </a:solidFill>
            <a:ln>
              <a:noFill/>
            </a:ln>
            <a:effectLst/>
          </c:spPr>
          <c:invertIfNegative val="0"/>
          <c:cat>
            <c:strRef>
              <c:f>'Coding Data'!$B$1:$J$1</c:f>
              <c:strCache>
                <c:ptCount val="4"/>
                <c:pt idx="0">
                  <c:v>Analysis 
(GEM A)</c:v>
                </c:pt>
                <c:pt idx="1">
                  <c:v>Analysis 
(GEM D)</c:v>
                </c:pt>
                <c:pt idx="2">
                  <c:v>Analysis 
(GEM G)</c:v>
                </c:pt>
                <c:pt idx="3">
                  <c:v>Analysis 
(GEM J)</c:v>
                </c:pt>
              </c:strCache>
            </c:strRef>
          </c:cat>
          <c:val>
            <c:numRef>
              <c:f>'Coding Data'!$B$5:$J$5</c:f>
              <c:numCache>
                <c:formatCode>0%</c:formatCode>
                <c:ptCount val="4"/>
                <c:pt idx="0">
                  <c:v>0</c:v>
                </c:pt>
                <c:pt idx="1">
                  <c:v>0</c:v>
                </c:pt>
                <c:pt idx="2">
                  <c:v>0</c:v>
                </c:pt>
                <c:pt idx="3">
                  <c:v>0.1875</c:v>
                </c:pt>
              </c:numCache>
            </c:numRef>
          </c:val>
          <c:extLst>
            <c:ext xmlns:c16="http://schemas.microsoft.com/office/drawing/2014/chart" uri="{C3380CC4-5D6E-409C-BE32-E72D297353CC}">
              <c16:uniqueId val="{00000003-3535-44BD-A47B-84EE75123D51}"/>
            </c:ext>
          </c:extLst>
        </c:ser>
        <c:ser>
          <c:idx val="4"/>
          <c:order val="4"/>
          <c:tx>
            <c:strRef>
              <c:f>'Coding Data'!$A$6</c:f>
              <c:strCache>
                <c:ptCount val="1"/>
                <c:pt idx="0">
                  <c:v>0 - Element not present</c:v>
                </c:pt>
              </c:strCache>
            </c:strRef>
          </c:tx>
          <c:spPr>
            <a:solidFill>
              <a:schemeClr val="accent5"/>
            </a:solidFill>
            <a:ln>
              <a:noFill/>
            </a:ln>
            <a:effectLst/>
          </c:spPr>
          <c:invertIfNegative val="0"/>
          <c:cat>
            <c:strRef>
              <c:f>'Coding Data'!$B$1:$J$1</c:f>
              <c:strCache>
                <c:ptCount val="4"/>
                <c:pt idx="0">
                  <c:v>Analysis 
(GEM A)</c:v>
                </c:pt>
                <c:pt idx="1">
                  <c:v>Analysis 
(GEM D)</c:v>
                </c:pt>
                <c:pt idx="2">
                  <c:v>Analysis 
(GEM G)</c:v>
                </c:pt>
                <c:pt idx="3">
                  <c:v>Analysis 
(GEM J)</c:v>
                </c:pt>
              </c:strCache>
            </c:strRef>
          </c:cat>
          <c:val>
            <c:numRef>
              <c:f>'Coding Data'!$B$6:$J$6</c:f>
              <c:numCache>
                <c:formatCode>0%</c:formatCode>
                <c:ptCount val="4"/>
                <c:pt idx="0">
                  <c:v>0.4375</c:v>
                </c:pt>
                <c:pt idx="1">
                  <c:v>0.25</c:v>
                </c:pt>
                <c:pt idx="2">
                  <c:v>0.1875</c:v>
                </c:pt>
                <c:pt idx="3">
                  <c:v>0.125</c:v>
                </c:pt>
              </c:numCache>
            </c:numRef>
          </c:val>
          <c:extLst>
            <c:ext xmlns:c16="http://schemas.microsoft.com/office/drawing/2014/chart" uri="{C3380CC4-5D6E-409C-BE32-E72D297353CC}">
              <c16:uniqueId val="{00000004-3535-44BD-A47B-84EE75123D51}"/>
            </c:ext>
          </c:extLst>
        </c:ser>
        <c:dLbls>
          <c:showLegendKey val="0"/>
          <c:showVal val="0"/>
          <c:showCatName val="0"/>
          <c:showSerName val="0"/>
          <c:showPercent val="0"/>
          <c:showBubbleSize val="0"/>
        </c:dLbls>
        <c:gapWidth val="219"/>
        <c:overlap val="-27"/>
        <c:axId val="788372080"/>
        <c:axId val="788371752"/>
      </c:barChart>
      <c:catAx>
        <c:axId val="788372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88371752"/>
        <c:crosses val="autoZero"/>
        <c:auto val="1"/>
        <c:lblAlgn val="ctr"/>
        <c:lblOffset val="100"/>
        <c:noMultiLvlLbl val="0"/>
      </c:catAx>
      <c:valAx>
        <c:axId val="788371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a:t>
                </a:r>
                <a:r>
                  <a:rPr lang="en-US" sz="1200" baseline="0"/>
                  <a:t> of Proposals</a:t>
                </a:r>
                <a:endParaRPr lang="en-US" sz="1200"/>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372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Project Focus (n=16)</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A-60C8-4B1E-8AFA-528F8C03F6BA}"/>
              </c:ext>
            </c:extLst>
          </c:dPt>
          <c:dLbls>
            <c:dLbl>
              <c:idx val="0"/>
              <c:layout>
                <c:manualLayout>
                  <c:x val="-5.374513150282036E-3"/>
                  <c:y val="-0.3210251605510559"/>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0C8-4B1E-8AFA-528F8C03F6BA}"/>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'Design Data'!$C$170:$C$172</c15:sqref>
                  </c15:fullRef>
                </c:ext>
              </c:extLst>
              <c:f>'Design Data'!$C$170</c:f>
              <c:strCache>
                <c:ptCount val="1"/>
                <c:pt idx="0">
                  <c:v>Gender mainstreamed</c:v>
                </c:pt>
              </c:strCache>
            </c:strRef>
          </c:cat>
          <c:val>
            <c:numRef>
              <c:extLst>
                <c:ext xmlns:c15="http://schemas.microsoft.com/office/drawing/2012/chart" uri="{02D57815-91ED-43cb-92C2-25804820EDAC}">
                  <c15:fullRef>
                    <c15:sqref>'Design Data'!$E$170:$E$172</c15:sqref>
                  </c15:fullRef>
                </c:ext>
              </c:extLst>
              <c:f>'Design Data'!$E$170</c:f>
              <c:numCache>
                <c:formatCode>0%</c:formatCode>
                <c:ptCount val="1"/>
                <c:pt idx="0">
                  <c:v>1</c:v>
                </c:pt>
              </c:numCache>
            </c:numRef>
          </c:val>
          <c:extLst>
            <c:ext xmlns:c15="http://schemas.microsoft.com/office/drawing/2012/chart" uri="{02D57815-91ED-43cb-92C2-25804820EDAC}">
              <c15:categoryFilterExceptions>
                <c15:categoryFilterException>
                  <c15:sqref>'Design Data'!$E$171</c15:sqref>
                  <c15:spPr xmlns:c15="http://schemas.microsoft.com/office/drawing/2012/chart">
                    <a:solidFill>
                      <a:schemeClr val="accent2"/>
                    </a:solidFill>
                    <a:ln w="19050">
                      <a:solidFill>
                        <a:schemeClr val="lt1"/>
                      </a:solidFill>
                    </a:ln>
                    <a:effectLst/>
                  </c15:spPr>
                  <c15:bubble3D val="0"/>
                  <c15:dLbl>
                    <c:idx val="0"/>
                    <c:layout>
                      <c:manualLayout>
                        <c:x val="0.17353308333001577"/>
                        <c:y val="0.21540691772403986"/>
                      </c:manualLayout>
                    </c:layout>
                    <c:dLblPos val="bestFit"/>
                    <c:showLegendKey val="0"/>
                    <c:showVal val="1"/>
                    <c:showCatName val="1"/>
                    <c:showSerName val="0"/>
                    <c:showPercent val="0"/>
                    <c:showBubbleSize val="0"/>
                    <c:extLst>
                      <c:ext uri="{CE6537A1-D6FC-4f65-9D91-7224C49458BB}">
                        <c15:layout>
                          <c:manualLayout>
                            <c:w val="0.22934228546815585"/>
                            <c:h val="0.16992718388330474"/>
                          </c:manualLayout>
                        </c15:layout>
                      </c:ext>
                      <c:ext xmlns:c16="http://schemas.microsoft.com/office/drawing/2014/chart" uri="{C3380CC4-5D6E-409C-BE32-E72D297353CC}">
                        <c16:uniqueId val="{00000008-60C8-4B1E-8AFA-528F8C03F6BA}"/>
                      </c:ext>
                    </c:extLst>
                  </c15:dLbl>
                </c15:categoryFilterException>
                <c15:categoryFilterException>
                  <c15:sqref>'Design Data'!$E$172</c15:sqref>
                  <c15:spPr xmlns:c15="http://schemas.microsoft.com/office/drawing/2012/chart">
                    <a:solidFill>
                      <a:schemeClr val="accent3"/>
                    </a:solidFill>
                    <a:ln w="19050">
                      <a:solidFill>
                        <a:schemeClr val="lt1"/>
                      </a:solidFill>
                    </a:ln>
                    <a:effectLst/>
                  </c15:spPr>
                  <c15:bubble3D val="0"/>
                  <c15:dLbl>
                    <c:idx val="0"/>
                    <c:delete val="1"/>
                    <c:extLst>
                      <c:ext uri="{CE6537A1-D6FC-4f65-9D91-7224C49458BB}"/>
                      <c:ext xmlns:c16="http://schemas.microsoft.com/office/drawing/2014/chart" uri="{C3380CC4-5D6E-409C-BE32-E72D297353CC}">
                        <c16:uniqueId val="{00000009-60C8-4B1E-8AFA-528F8C03F6BA}"/>
                      </c:ext>
                    </c:extLst>
                  </c15:dLbl>
                </c15:categoryFilterException>
              </c15:categoryFilterExceptions>
            </c:ext>
            <c:ext xmlns:c16="http://schemas.microsoft.com/office/drawing/2014/chart" uri="{C3380CC4-5D6E-409C-BE32-E72D297353CC}">
              <c16:uniqueId val="{00000007-60C8-4B1E-8AFA-528F8C03F6BA}"/>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What</a:t>
            </a:r>
            <a:r>
              <a:rPr lang="en-US" sz="1800" baseline="0"/>
              <a:t> does the analysis consider? </a:t>
            </a:r>
            <a:endParaRPr lang="en-US"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8-7E98-4E3C-A466-B2C0B94BFDF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A-7E98-4E3C-A466-B2C0B94BFDF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C-7E98-4E3C-A466-B2C0B94BFDF5}"/>
              </c:ext>
            </c:extLst>
          </c:dPt>
          <c:dLbls>
            <c:dLbl>
              <c:idx val="0"/>
              <c:layout>
                <c:manualLayout>
                  <c:x val="-0.10807076508667891"/>
                  <c:y val="0.11670703168640317"/>
                </c:manualLayout>
              </c:layout>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E98-4E3C-A466-B2C0B94BFDF5}"/>
                </c:ext>
              </c:extLst>
            </c:dLbl>
            <c:dLbl>
              <c:idx val="1"/>
              <c:layout>
                <c:manualLayout>
                  <c:x val="-0.19245564646680824"/>
                  <c:y val="-0.13260625766009881"/>
                </c:manualLayout>
              </c:layout>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E98-4E3C-A466-B2C0B94BFDF5}"/>
                </c:ext>
              </c:extLst>
            </c:dLbl>
            <c:dLbl>
              <c:idx val="2"/>
              <c:layout>
                <c:manualLayout>
                  <c:x val="0.2219825770387113"/>
                  <c:y val="5.1530697316021813E-2"/>
                </c:manualLayout>
              </c:layout>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948731229459765"/>
                      <c:h val="8.8105737044879728E-2"/>
                    </c:manualLayout>
                  </c15:layout>
                </c:ext>
                <c:ext xmlns:c16="http://schemas.microsoft.com/office/drawing/2014/chart" uri="{C3380CC4-5D6E-409C-BE32-E72D297353CC}">
                  <c16:uniqueId val="{0000000C-7E98-4E3C-A466-B2C0B94BFDF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'Design Data'!$C$24:$C$26</c:f>
              <c:strCache>
                <c:ptCount val="3"/>
                <c:pt idx="0">
                  <c:v>Needs, roles and dynamics</c:v>
                </c:pt>
                <c:pt idx="1">
                  <c:v>Needs</c:v>
                </c:pt>
                <c:pt idx="2">
                  <c:v>No needs analysis yet</c:v>
                </c:pt>
              </c:strCache>
            </c:strRef>
          </c:cat>
          <c:val>
            <c:numRef>
              <c:f>'Design Data'!$E$24:$E$26</c:f>
              <c:numCache>
                <c:formatCode>0%</c:formatCode>
                <c:ptCount val="3"/>
                <c:pt idx="0">
                  <c:v>0.125</c:v>
                </c:pt>
                <c:pt idx="1">
                  <c:v>0.4375</c:v>
                </c:pt>
                <c:pt idx="2">
                  <c:v>0.4375</c:v>
                </c:pt>
              </c:numCache>
            </c:numRef>
          </c:val>
          <c:extLst>
            <c:ext xmlns:c16="http://schemas.microsoft.com/office/drawing/2014/chart" uri="{C3380CC4-5D6E-409C-BE32-E72D297353CC}">
              <c16:uniqueId val="{0000000D-7E98-4E3C-A466-B2C0B94BFDF5}"/>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Groups</a:t>
            </a:r>
            <a:r>
              <a:rPr lang="en-US" sz="1800" baseline="0"/>
              <a:t> discussed in the Analysis - Gender</a:t>
            </a:r>
            <a:endParaRPr lang="en-US"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spPr>
            <a:solidFill>
              <a:schemeClr val="accent2"/>
            </a:solidFill>
            <a:ln>
              <a:noFill/>
            </a:ln>
            <a:effectLst/>
          </c:spPr>
          <c:invertIfNegative val="0"/>
          <c:cat>
            <c:strRef>
              <c:f>'Design Data'!$C$29:$C$33</c:f>
              <c:strCache>
                <c:ptCount val="5"/>
                <c:pt idx="0">
                  <c:v>Women</c:v>
                </c:pt>
                <c:pt idx="1">
                  <c:v>Girls</c:v>
                </c:pt>
                <c:pt idx="2">
                  <c:v>Boys</c:v>
                </c:pt>
                <c:pt idx="3">
                  <c:v>Men</c:v>
                </c:pt>
                <c:pt idx="4">
                  <c:v>Diverse gender</c:v>
                </c:pt>
              </c:strCache>
            </c:strRef>
          </c:cat>
          <c:val>
            <c:numRef>
              <c:f>'Design Data'!$E$29:$E$33</c:f>
              <c:numCache>
                <c:formatCode>0%</c:formatCode>
                <c:ptCount val="5"/>
                <c:pt idx="0">
                  <c:v>0.5625</c:v>
                </c:pt>
                <c:pt idx="1">
                  <c:v>0.4375</c:v>
                </c:pt>
                <c:pt idx="2">
                  <c:v>0.3125</c:v>
                </c:pt>
                <c:pt idx="3">
                  <c:v>0.375</c:v>
                </c:pt>
                <c:pt idx="4">
                  <c:v>0.375</c:v>
                </c:pt>
              </c:numCache>
            </c:numRef>
          </c:val>
          <c:extLst>
            <c:ext xmlns:c16="http://schemas.microsoft.com/office/drawing/2014/chart" uri="{C3380CC4-5D6E-409C-BE32-E72D297353CC}">
              <c16:uniqueId val="{00000000-E8B8-4837-BB77-70B5B1CA2854}"/>
            </c:ext>
          </c:extLst>
        </c:ser>
        <c:dLbls>
          <c:showLegendKey val="0"/>
          <c:showVal val="0"/>
          <c:showCatName val="0"/>
          <c:showSerName val="0"/>
          <c:showPercent val="0"/>
          <c:showBubbleSize val="0"/>
        </c:dLbls>
        <c:gapWidth val="219"/>
        <c:overlap val="-27"/>
        <c:axId val="919440936"/>
        <c:axId val="919443560"/>
      </c:barChart>
      <c:catAx>
        <c:axId val="919440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19443560"/>
        <c:crosses val="autoZero"/>
        <c:auto val="1"/>
        <c:lblAlgn val="ctr"/>
        <c:lblOffset val="100"/>
        <c:noMultiLvlLbl val="0"/>
      </c:catAx>
      <c:valAx>
        <c:axId val="919443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a:p>
                <a:pPr>
                  <a:defRPr sz="1400"/>
                </a:pPr>
                <a:endParaRPr lang="en-US" sz="1400"/>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9440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Groups discussed in the Analysis - Age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'Design Data'!$C$37:$C$43</c15:sqref>
                  </c15:fullRef>
                </c:ext>
              </c:extLst>
              <c:f>'Design Data'!$C$37:$C$42</c:f>
              <c:strCache>
                <c:ptCount val="6"/>
                <c:pt idx="0">
                  <c:v>Young children</c:v>
                </c:pt>
                <c:pt idx="1">
                  <c:v>Children</c:v>
                </c:pt>
                <c:pt idx="2">
                  <c:v>Adolescents</c:v>
                </c:pt>
                <c:pt idx="3">
                  <c:v>Young adults</c:v>
                </c:pt>
                <c:pt idx="4">
                  <c:v>Middle-aged adults</c:v>
                </c:pt>
                <c:pt idx="5">
                  <c:v>Older adults</c:v>
                </c:pt>
              </c:strCache>
            </c:strRef>
          </c:cat>
          <c:val>
            <c:numRef>
              <c:extLst>
                <c:ext xmlns:c15="http://schemas.microsoft.com/office/drawing/2012/chart" uri="{02D57815-91ED-43cb-92C2-25804820EDAC}">
                  <c15:fullRef>
                    <c15:sqref>'Design Data'!$E$37:$E$43</c15:sqref>
                  </c15:fullRef>
                </c:ext>
              </c:extLst>
              <c:f>'Design Data'!$E$37:$E$42</c:f>
              <c:numCache>
                <c:formatCode>0%</c:formatCode>
                <c:ptCount val="6"/>
                <c:pt idx="0">
                  <c:v>0.1875</c:v>
                </c:pt>
                <c:pt idx="1">
                  <c:v>0.4375</c:v>
                </c:pt>
                <c:pt idx="2">
                  <c:v>0.25</c:v>
                </c:pt>
                <c:pt idx="3">
                  <c:v>0.25</c:v>
                </c:pt>
                <c:pt idx="4">
                  <c:v>0.375</c:v>
                </c:pt>
                <c:pt idx="5">
                  <c:v>0.3125</c:v>
                </c:pt>
              </c:numCache>
            </c:numRef>
          </c:val>
          <c:extLst>
            <c:ext xmlns:c16="http://schemas.microsoft.com/office/drawing/2014/chart" uri="{C3380CC4-5D6E-409C-BE32-E72D297353CC}">
              <c16:uniqueId val="{00000000-46C4-4EDB-9860-C7F0C9D36534}"/>
            </c:ext>
          </c:extLst>
        </c:ser>
        <c:dLbls>
          <c:showLegendKey val="0"/>
          <c:showVal val="0"/>
          <c:showCatName val="0"/>
          <c:showSerName val="0"/>
          <c:showPercent val="0"/>
          <c:showBubbleSize val="0"/>
        </c:dLbls>
        <c:gapWidth val="182"/>
        <c:axId val="790625264"/>
        <c:axId val="790619032"/>
      </c:barChart>
      <c:catAx>
        <c:axId val="790625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0619032"/>
        <c:crosses val="autoZero"/>
        <c:auto val="1"/>
        <c:lblAlgn val="ctr"/>
        <c:lblOffset val="100"/>
        <c:noMultiLvlLbl val="0"/>
      </c:catAx>
      <c:valAx>
        <c:axId val="7906190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a:t>
                </a:r>
                <a:r>
                  <a:rPr lang="en-US" sz="1400" baseline="0"/>
                  <a:t> Proposals</a:t>
                </a:r>
                <a:endParaRPr lang="en-US" sz="1400"/>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0625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Analysis Content - Gender &amp; Age</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'Design Data'!$C$47:$C$51</c15:sqref>
                  </c15:fullRef>
                </c:ext>
              </c:extLst>
              <c:f>('Design Data'!$C$47,'Design Data'!$C$51)</c:f>
              <c:strCache>
                <c:ptCount val="2"/>
                <c:pt idx="0">
                  <c:v>Code 4 - Gender &amp; Age</c:v>
                </c:pt>
                <c:pt idx="1">
                  <c:v>Code 0 - No Analysis</c:v>
                </c:pt>
              </c:strCache>
            </c:strRef>
          </c:cat>
          <c:val>
            <c:numRef>
              <c:extLst>
                <c:ext xmlns:c15="http://schemas.microsoft.com/office/drawing/2012/chart" uri="{02D57815-91ED-43cb-92C2-25804820EDAC}">
                  <c15:fullRef>
                    <c15:sqref>'Design Data'!$E$47:$E$51</c15:sqref>
                  </c15:fullRef>
                </c:ext>
              </c:extLst>
              <c:f>('Design Data'!$E$47,'Design Data'!$E$51)</c:f>
              <c:numCache>
                <c:formatCode>0%</c:formatCode>
                <c:ptCount val="2"/>
                <c:pt idx="0">
                  <c:v>0.5625</c:v>
                </c:pt>
                <c:pt idx="1">
                  <c:v>0.4375</c:v>
                </c:pt>
              </c:numCache>
            </c:numRef>
          </c:val>
          <c:extLst>
            <c:ext xmlns:c16="http://schemas.microsoft.com/office/drawing/2014/chart" uri="{C3380CC4-5D6E-409C-BE32-E72D297353CC}">
              <c16:uniqueId val="{00000000-B989-496E-8C76-011A31B6CDBD}"/>
            </c:ext>
          </c:extLst>
        </c:ser>
        <c:dLbls>
          <c:showLegendKey val="0"/>
          <c:showVal val="0"/>
          <c:showCatName val="0"/>
          <c:showSerName val="0"/>
          <c:showPercent val="0"/>
          <c:showBubbleSize val="0"/>
        </c:dLbls>
        <c:gapWidth val="182"/>
        <c:axId val="387011560"/>
        <c:axId val="387011888"/>
      </c:barChart>
      <c:catAx>
        <c:axId val="3870115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387011888"/>
        <c:crosses val="autoZero"/>
        <c:auto val="1"/>
        <c:lblAlgn val="ctr"/>
        <c:lblOffset val="100"/>
        <c:noMultiLvlLbl val="0"/>
      </c:catAx>
      <c:valAx>
        <c:axId val="3870118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 of Proposals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011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How</a:t>
            </a:r>
            <a:r>
              <a:rPr lang="en-US" sz="2000" baseline="0"/>
              <a:t> Activities are Tailored</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2-C018-47EC-8F94-0EFA609D961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C018-47EC-8F94-0EFA609D961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6-C018-47EC-8F94-0EFA609D961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8-C018-47EC-8F94-0EFA609D9611}"/>
              </c:ext>
            </c:extLst>
          </c:dPt>
          <c:dLbls>
            <c:dLbl>
              <c:idx val="0"/>
              <c:layout>
                <c:manualLayout>
                  <c:x val="-0.20016233614266213"/>
                  <c:y val="8.5375394683549558E-2"/>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738048833894337"/>
                      <c:h val="7.5935163287610311E-2"/>
                    </c:manualLayout>
                  </c15:layout>
                </c:ext>
                <c:ext xmlns:c16="http://schemas.microsoft.com/office/drawing/2014/chart" uri="{C3380CC4-5D6E-409C-BE32-E72D297353CC}">
                  <c16:uniqueId val="{00000002-C018-47EC-8F94-0EFA609D9611}"/>
                </c:ext>
              </c:extLst>
            </c:dLbl>
            <c:dLbl>
              <c:idx val="1"/>
              <c:layout>
                <c:manualLayout>
                  <c:x val="0.12471939261082726"/>
                  <c:y val="-0.29775658591355841"/>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018-47EC-8F94-0EFA609D9611}"/>
                </c:ext>
              </c:extLst>
            </c:dLbl>
            <c:dLbl>
              <c:idx val="2"/>
              <c:layout>
                <c:manualLayout>
                  <c:x val="0.17177868958030507"/>
                  <c:y val="0.16306704503997999"/>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018-47EC-8F94-0EFA609D9611}"/>
                </c:ext>
              </c:extLst>
            </c:dLbl>
            <c:dLbl>
              <c:idx val="3"/>
              <c:delete val="1"/>
              <c:extLst>
                <c:ext xmlns:c15="http://schemas.microsoft.com/office/drawing/2012/chart" uri="{CE6537A1-D6FC-4f65-9D91-7224C49458BB}">
                  <c15:layout>
                    <c:manualLayout>
                      <c:w val="0.23663415361272605"/>
                      <c:h val="0.13249376766734766"/>
                    </c:manualLayout>
                  </c15:layout>
                </c:ext>
                <c:ext xmlns:c16="http://schemas.microsoft.com/office/drawing/2014/chart" uri="{C3380CC4-5D6E-409C-BE32-E72D297353CC}">
                  <c16:uniqueId val="{00000008-C018-47EC-8F94-0EFA609D9611}"/>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'Design Data'!$C$55:$C$58</c:f>
              <c:strCache>
                <c:ptCount val="4"/>
                <c:pt idx="0">
                  <c:v>Needs</c:v>
                </c:pt>
                <c:pt idx="1">
                  <c:v>Different needs, roles and dynamics</c:v>
                </c:pt>
                <c:pt idx="2">
                  <c:v>Activities do not address needs</c:v>
                </c:pt>
                <c:pt idx="3">
                  <c:v>Social gendered barriers &amp; discrimination</c:v>
                </c:pt>
              </c:strCache>
            </c:strRef>
          </c:cat>
          <c:val>
            <c:numRef>
              <c:f>'Design Data'!$E$55:$E$58</c:f>
              <c:numCache>
                <c:formatCode>0%</c:formatCode>
                <c:ptCount val="4"/>
                <c:pt idx="0">
                  <c:v>0.375</c:v>
                </c:pt>
                <c:pt idx="1">
                  <c:v>0.375</c:v>
                </c:pt>
                <c:pt idx="2">
                  <c:v>0.25</c:v>
                </c:pt>
                <c:pt idx="3">
                  <c:v>0</c:v>
                </c:pt>
              </c:numCache>
            </c:numRef>
          </c:val>
          <c:extLst>
            <c:ext xmlns:c16="http://schemas.microsoft.com/office/drawing/2014/chart" uri="{C3380CC4-5D6E-409C-BE32-E72D297353CC}">
              <c16:uniqueId val="{00000009-C018-47EC-8F94-0EFA609D9611}"/>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A-CAFB-4E38-A001-99CA9DB405E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9-CAFB-4E38-A001-99CA9DB405E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8-CAFB-4E38-A001-99CA9DB405E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37F-4C76-9EC1-41FAC8607DD5}"/>
                    </c:ext>
                  </c:extLst>
                </c:dPt>
                <c:dLbls>
                  <c:dLbl>
                    <c:idx val="0"/>
                    <c:layout>
                      <c:manualLayout>
                        <c:x val="-0.14772707963056131"/>
                        <c:y val="2.4353188278959111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A-CAFB-4E38-A001-99CA9DB405E2}"/>
                      </c:ext>
                    </c:extLst>
                  </c:dLbl>
                  <c:dLbl>
                    <c:idx val="1"/>
                    <c:layout>
                      <c:manualLayout>
                        <c:x val="0.18575610326886427"/>
                        <c:y val="-4.8083060821694751E-2"/>
                      </c:manualLayout>
                    </c:layout>
                    <c:showLegendKey val="0"/>
                    <c:showVal val="1"/>
                    <c:showCatName val="0"/>
                    <c:showSerName val="0"/>
                    <c:showPercent val="0"/>
                    <c:showBubbleSize val="0"/>
                    <c:extLst>
                      <c:ext uri="{CE6537A1-D6FC-4f65-9D91-7224C49458BB}">
                        <c15:layout>
                          <c:manualLayout>
                            <c:w val="7.5121953527849547E-2"/>
                            <c:h val="6.7556110786908485E-2"/>
                          </c:manualLayout>
                        </c15:layout>
                      </c:ext>
                      <c:ext xmlns:c16="http://schemas.microsoft.com/office/drawing/2014/chart" uri="{C3380CC4-5D6E-409C-BE32-E72D297353CC}">
                        <c16:uniqueId val="{00000009-CAFB-4E38-A001-99CA9DB405E2}"/>
                      </c:ext>
                    </c:extLst>
                  </c:dLbl>
                  <c:dLbl>
                    <c:idx val="2"/>
                    <c:layout>
                      <c:manualLayout>
                        <c:x val="-5.0536586918735145E-2"/>
                        <c:y val="1.1238486637555507E-2"/>
                      </c:manualLayout>
                    </c:layout>
                    <c:showLegendKey val="0"/>
                    <c:showVal val="1"/>
                    <c:showCatName val="0"/>
                    <c:showSerName val="0"/>
                    <c:showPercent val="0"/>
                    <c:showBubbleSize val="0"/>
                    <c:extLst>
                      <c:ext uri="{CE6537A1-D6FC-4f65-9D91-7224C49458BB}">
                        <c15:layout>
                          <c:manualLayout>
                            <c:w val="5.5658538295633976E-2"/>
                            <c:h val="6.7556110786908485E-2"/>
                          </c:manualLayout>
                        </c15:layout>
                      </c:ext>
                      <c:ext xmlns:c16="http://schemas.microsoft.com/office/drawing/2014/chart" uri="{C3380CC4-5D6E-409C-BE32-E72D297353CC}">
                        <c16:uniqueId val="{00000008-CAFB-4E38-A001-99CA9DB405E2}"/>
                      </c:ext>
                    </c:extLst>
                  </c:dLbl>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ormulaRef>
                          <c15:sqref>'Design Data'!$C$55:$C$58</c15:sqref>
                        </c15:formulaRef>
                      </c:ext>
                    </c:extLst>
                    <c:strCache>
                      <c:ptCount val="4"/>
                      <c:pt idx="0">
                        <c:v>Needs</c:v>
                      </c:pt>
                      <c:pt idx="1">
                        <c:v>Different needs, roles and dynamics</c:v>
                      </c:pt>
                      <c:pt idx="2">
                        <c:v>Activities do not address needs</c:v>
                      </c:pt>
                      <c:pt idx="3">
                        <c:v>Social gendered barriers &amp; discrimination</c:v>
                      </c:pt>
                    </c:strCache>
                  </c:strRef>
                </c:cat>
                <c:val>
                  <c:numRef>
                    <c:extLst>
                      <c:ext uri="{02D57815-91ED-43cb-92C2-25804820EDAC}">
                        <c15:formulaRef>
                          <c15:sqref>'Design Data'!$D$55:$D$58</c15:sqref>
                        </c15:formulaRef>
                      </c:ext>
                    </c:extLst>
                    <c:numCache>
                      <c:formatCode>General</c:formatCode>
                      <c:ptCount val="4"/>
                      <c:pt idx="0">
                        <c:v>6</c:v>
                      </c:pt>
                      <c:pt idx="1">
                        <c:v>6</c:v>
                      </c:pt>
                      <c:pt idx="2">
                        <c:v>4</c:v>
                      </c:pt>
                      <c:pt idx="3">
                        <c:v>0</c:v>
                      </c:pt>
                    </c:numCache>
                  </c:numRef>
                </c:val>
                <c:extLst>
                  <c:ext xmlns:c16="http://schemas.microsoft.com/office/drawing/2014/chart" uri="{C3380CC4-5D6E-409C-BE32-E72D297353CC}">
                    <c16:uniqueId val="{00000000-C018-47EC-8F94-0EFA609D9611}"/>
                  </c:ext>
                </c:extLst>
              </c15:ser>
            </c15:filteredPieSeries>
          </c:ext>
        </c:extLst>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en-US"/>
              <a:t>Activities Tailoring - Gender</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spPr>
            <a:solidFill>
              <a:schemeClr val="accent2"/>
            </a:solidFill>
            <a:ln>
              <a:noFill/>
            </a:ln>
            <a:effectLst/>
          </c:spPr>
          <c:invertIfNegative val="0"/>
          <c:cat>
            <c:strRef>
              <c:f>'Design Data'!$C$61:$C$65</c:f>
              <c:strCache>
                <c:ptCount val="5"/>
                <c:pt idx="0">
                  <c:v>Women</c:v>
                </c:pt>
                <c:pt idx="1">
                  <c:v>Girls</c:v>
                </c:pt>
                <c:pt idx="2">
                  <c:v>Boys</c:v>
                </c:pt>
                <c:pt idx="3">
                  <c:v>Men</c:v>
                </c:pt>
                <c:pt idx="4">
                  <c:v>Diverse gender</c:v>
                </c:pt>
              </c:strCache>
            </c:strRef>
          </c:cat>
          <c:val>
            <c:numRef>
              <c:f>'Design Data'!$E$61:$E$65</c:f>
              <c:numCache>
                <c:formatCode>0%</c:formatCode>
                <c:ptCount val="5"/>
                <c:pt idx="0">
                  <c:v>0.625</c:v>
                </c:pt>
                <c:pt idx="1">
                  <c:v>0.375</c:v>
                </c:pt>
                <c:pt idx="2">
                  <c:v>0.3125</c:v>
                </c:pt>
                <c:pt idx="3">
                  <c:v>0.5</c:v>
                </c:pt>
                <c:pt idx="4">
                  <c:v>0.4375</c:v>
                </c:pt>
              </c:numCache>
            </c:numRef>
          </c:val>
          <c:extLst>
            <c:ext xmlns:c16="http://schemas.microsoft.com/office/drawing/2014/chart" uri="{C3380CC4-5D6E-409C-BE32-E72D297353CC}">
              <c16:uniqueId val="{00000001-8368-42FF-A500-F9EBFD1B49CC}"/>
            </c:ext>
          </c:extLst>
        </c:ser>
        <c:dLbls>
          <c:showLegendKey val="0"/>
          <c:showVal val="0"/>
          <c:showCatName val="0"/>
          <c:showSerName val="0"/>
          <c:showPercent val="0"/>
          <c:showBubbleSize val="0"/>
        </c:dLbls>
        <c:gapWidth val="219"/>
        <c:overlap val="-27"/>
        <c:axId val="928895000"/>
        <c:axId val="928892704"/>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'Design Data'!$C$61:$C$65</c15:sqref>
                        </c15:formulaRef>
                      </c:ext>
                    </c:extLst>
                    <c:strCache>
                      <c:ptCount val="5"/>
                      <c:pt idx="0">
                        <c:v>Women</c:v>
                      </c:pt>
                      <c:pt idx="1">
                        <c:v>Girls</c:v>
                      </c:pt>
                      <c:pt idx="2">
                        <c:v>Boys</c:v>
                      </c:pt>
                      <c:pt idx="3">
                        <c:v>Men</c:v>
                      </c:pt>
                      <c:pt idx="4">
                        <c:v>Diverse gender</c:v>
                      </c:pt>
                    </c:strCache>
                  </c:strRef>
                </c:cat>
                <c:val>
                  <c:numRef>
                    <c:extLst>
                      <c:ext uri="{02D57815-91ED-43cb-92C2-25804820EDAC}">
                        <c15:formulaRef>
                          <c15:sqref>'Design Data'!$D$61:$D$65</c15:sqref>
                        </c15:formulaRef>
                      </c:ext>
                    </c:extLst>
                    <c:numCache>
                      <c:formatCode>General</c:formatCode>
                      <c:ptCount val="5"/>
                      <c:pt idx="0">
                        <c:v>10</c:v>
                      </c:pt>
                      <c:pt idx="1">
                        <c:v>6</c:v>
                      </c:pt>
                      <c:pt idx="2">
                        <c:v>5</c:v>
                      </c:pt>
                      <c:pt idx="3">
                        <c:v>8</c:v>
                      </c:pt>
                      <c:pt idx="4">
                        <c:v>7</c:v>
                      </c:pt>
                    </c:numCache>
                  </c:numRef>
                </c:val>
                <c:extLst>
                  <c:ext xmlns:c16="http://schemas.microsoft.com/office/drawing/2014/chart" uri="{C3380CC4-5D6E-409C-BE32-E72D297353CC}">
                    <c16:uniqueId val="{00000000-8368-42FF-A500-F9EBFD1B49CC}"/>
                  </c:ext>
                </c:extLst>
              </c15:ser>
            </c15:filteredBarSeries>
          </c:ext>
        </c:extLst>
      </c:barChart>
      <c:catAx>
        <c:axId val="928895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28892704"/>
        <c:crosses val="autoZero"/>
        <c:auto val="1"/>
        <c:lblAlgn val="ctr"/>
        <c:lblOffset val="100"/>
        <c:noMultiLvlLbl val="0"/>
      </c:catAx>
      <c:valAx>
        <c:axId val="928892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t>% of Proposals</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28895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9826561-4DB5-4700-BD30-211A77394D85}">
  <sheetPr/>
  <sheetViews>
    <sheetView zoomScale="70"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5FDC579-B52C-4E1C-8805-98376CEA7A18}">
  <sheetPr/>
  <sheetViews>
    <sheetView zoomScale="70" workbookViewId="0" zoomToFit="1"/>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3AE9B46-1A36-4FB6-94B2-BEF836BE6DBA}">
  <sheetPr/>
  <sheetViews>
    <sheetView zoomScale="70" workbookViewId="0" zoomToFit="1"/>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AEE84B8-8D3A-4180-A1DA-DFAC6EB8A20A}">
  <sheetPr/>
  <sheetViews>
    <sheetView zoomScale="70" workbookViewId="0" zoomToFit="1"/>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B8A0B49-FA8B-41CE-B911-DF636D393D82}">
  <sheetPr/>
  <sheetViews>
    <sheetView zoomScale="70" workbookViewId="0" zoomToFit="1"/>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1EA636D-89CA-4881-A979-9FA2907122DE}">
  <sheetPr/>
  <sheetViews>
    <sheetView zoomScale="70" workbookViewId="0" zoomToFit="1"/>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9265B62-330E-4C16-9A30-FB9ECF90625C}">
  <sheetPr/>
  <sheetViews>
    <sheetView zoomScale="70" workbookViewId="0" zoomToFit="1"/>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4C049EB-1844-49B9-AEC9-F88838CCC483}">
  <sheetPr/>
  <sheetViews>
    <sheetView zoomScale="70" workbookViewId="0" zoomToFit="1"/>
  </sheetViews>
  <pageMargins left="0.7" right="0.7" top="0.75" bottom="0.75" header="0.3" footer="0.3"/>
  <drawing r:id="rId1"/>
</chartsheet>
</file>

<file path=xl/chartsheets/sheet1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05C4CA1-AD63-49A8-AE8B-1BF65E62EF13}">
  <sheetPr/>
  <sheetViews>
    <sheetView zoomScale="70" workbookViewId="0" zoomToFit="1"/>
  </sheetViews>
  <pageMargins left="0.7" right="0.7" top="0.75" bottom="0.75" header="0.3" footer="0.3"/>
  <drawing r:id="rId1"/>
</chartsheet>
</file>

<file path=xl/chartsheets/sheet1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9B9CF8C-2A3D-4044-B2EB-EB2AA21AFB19}">
  <sheetPr/>
  <sheetViews>
    <sheetView zoomScale="70"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75C2FC1-73F2-4D54-98C1-A44107A24FA4}">
  <sheetPr/>
  <sheetViews>
    <sheetView zoomScale="70"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6CC55A7-0DA1-4D4E-BEE1-CA453558D3ED}">
  <sheetPr/>
  <sheetViews>
    <sheetView zoomScale="70"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58BD231-4F40-414A-ACDE-7E64168EB7C9}">
  <sheetPr/>
  <sheetViews>
    <sheetView zoomScale="70"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2495F6B-A2ED-4359-9DAF-5F637A53EEBA}">
  <sheetPr/>
  <sheetViews>
    <sheetView zoomScale="70"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B7A4E68-0D5A-40B0-8680-5EA2FBF2724D}">
  <sheetPr/>
  <sheetViews>
    <sheetView zoomScale="70"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29248DF-5B48-4322-B216-102A26403AC4}">
  <sheetPr/>
  <sheetViews>
    <sheetView zoomScale="70"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933385-F98C-48FE-ADF4-A0220FEF16D2}">
  <sheetPr/>
  <sheetViews>
    <sheetView zoomScale="70"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193DD36-95A2-445A-A919-EAED48F7DA07}">
  <sheetPr/>
  <sheetViews>
    <sheetView zoomScale="7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id="{53571E95-00E6-4B1D-B5BD-6F3C712E001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id="{D8264E1D-AF76-4C7F-8E85-DBE22AD252B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id="{860583D4-B171-44E8-B32E-D2ED41DD6BC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id="{37009F88-64A9-4405-BC74-E797E36EDF6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id="{01CB4688-26CD-4072-9785-8B2F5D870B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id="{E9BFF4DF-1C2F-4661-92B5-C4BA90A52A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id="{FEC8034C-B36C-40C4-A16E-924AF9863D8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id="{2B794838-8ABC-4A73-B237-DA770B970DA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id="{01B44A9F-124B-481D-BADF-CEE4404AC4C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id="{EE5E5084-95C2-4F67-A5C3-7CDC8168574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id="{DA6AEB12-142A-4FBA-B9A9-DDCAFE849FF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id="{FAA5C970-04CE-4595-ADD1-B72434EE02F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id="{FABB6A87-E851-497F-8C98-54D44C2A43F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id="{F6DACE36-8100-4F20-BC1F-FFECF09D588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id="{54E111E7-6A7E-4A13-BF12-84059C28EDB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id="{A6E16E31-5AD8-4E7C-A91F-468939BF8F0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id="{41FA3834-0B14-4853-9DAE-75E3D599FA1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id="{E55A21F1-39D2-4232-802E-39D66054A4B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IFTON/Desktop/GAM%202019/GAM%20Data,%20Analysis/Iraq%20GAM-HPC%20Analys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AMTool_DataFile%20RMR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Iraq GAMs"/>
      <sheetName val="GAMs for Accepted HPC"/>
      <sheetName val="GEM A"/>
      <sheetName val="GEM D"/>
      <sheetName val="GEM G"/>
      <sheetName val="GEM J"/>
      <sheetName val="HPC Iraq"/>
    </sheetNames>
    <sheetDataSet>
      <sheetData sheetId="0" refreshError="1"/>
      <sheetData sheetId="1">
        <row r="1">
          <cell r="J1" t="str">
            <v>PJ_GenGrps</v>
          </cell>
          <cell r="K1" t="str">
            <v>PJ_AgeGrps</v>
          </cell>
          <cell r="L1" t="str">
            <v>PJ_ConfirmNA</v>
          </cell>
        </row>
        <row r="2">
          <cell r="J2" t="str">
            <v>W G B M</v>
          </cell>
          <cell r="K2" t="str">
            <v>YC CH AD YA MA OA</v>
          </cell>
        </row>
        <row r="3">
          <cell r="J3" t="str">
            <v>W G B M</v>
          </cell>
          <cell r="K3" t="str">
            <v>YC CH YA MA</v>
          </cell>
        </row>
        <row r="4">
          <cell r="J4" t="str">
            <v>W G B M</v>
          </cell>
          <cell r="K4" t="str">
            <v>YC CH AD YA MA OA</v>
          </cell>
        </row>
        <row r="5">
          <cell r="J5" t="str">
            <v>W G B M</v>
          </cell>
          <cell r="K5" t="str">
            <v>YC CH AD YA MA OA</v>
          </cell>
        </row>
        <row r="6">
          <cell r="J6" t="str">
            <v>W G B M</v>
          </cell>
          <cell r="K6" t="str">
            <v>YC CH AD YA MA OA</v>
          </cell>
        </row>
        <row r="7">
          <cell r="J7" t="str">
            <v>W G B M</v>
          </cell>
          <cell r="K7" t="str">
            <v>YC CH AD YA MA OA</v>
          </cell>
        </row>
        <row r="8">
          <cell r="J8" t="str">
            <v>W B M</v>
          </cell>
          <cell r="K8" t="str">
            <v>YA MA OA</v>
          </cell>
        </row>
        <row r="9">
          <cell r="J9" t="str">
            <v>W M</v>
          </cell>
          <cell r="K9" t="str">
            <v>YA MA OA</v>
          </cell>
        </row>
        <row r="10">
          <cell r="J10" t="str">
            <v>W G B M D</v>
          </cell>
          <cell r="K10" t="str">
            <v>YC CH AD YA MA OA</v>
          </cell>
        </row>
        <row r="11">
          <cell r="J11" t="str">
            <v>W G B M D</v>
          </cell>
          <cell r="K11" t="str">
            <v>YC CH AD YA MA OA</v>
          </cell>
        </row>
        <row r="12">
          <cell r="J12" t="str">
            <v>W G B M D</v>
          </cell>
          <cell r="K12" t="str">
            <v>YC CH AD YA MA OA</v>
          </cell>
        </row>
        <row r="13">
          <cell r="J13" t="str">
            <v>W G B M</v>
          </cell>
          <cell r="K13" t="str">
            <v>CH MA OA</v>
          </cell>
        </row>
        <row r="14">
          <cell r="J14" t="str">
            <v>W G B M</v>
          </cell>
          <cell r="K14" t="str">
            <v>YC CH AD YA MA OA</v>
          </cell>
        </row>
        <row r="15">
          <cell r="J15" t="str">
            <v>W M</v>
          </cell>
          <cell r="K15" t="str">
            <v>YA MA OA</v>
          </cell>
        </row>
        <row r="16">
          <cell r="J16" t="str">
            <v>W G B M</v>
          </cell>
          <cell r="K16" t="str">
            <v>YC CH AD YA MA OA</v>
          </cell>
        </row>
        <row r="17">
          <cell r="J17" t="str">
            <v>W G B M</v>
          </cell>
          <cell r="K17" t="str">
            <v>YC CH AD YA MA OA</v>
          </cell>
        </row>
        <row r="18">
          <cell r="J18" t="str">
            <v>W G B M</v>
          </cell>
          <cell r="K18" t="str">
            <v>YC CH AD</v>
          </cell>
        </row>
        <row r="19">
          <cell r="J19" t="str">
            <v>W G</v>
          </cell>
          <cell r="K19" t="str">
            <v>AD YA MA OA</v>
          </cell>
        </row>
        <row r="20">
          <cell r="J20" t="str">
            <v>W G B M</v>
          </cell>
          <cell r="K20" t="str">
            <v>YC CH AD YA MA</v>
          </cell>
        </row>
        <row r="21">
          <cell r="J21" t="str">
            <v>W G B M</v>
          </cell>
          <cell r="K21" t="str">
            <v>YC CH AD YA MA OA</v>
          </cell>
        </row>
        <row r="22">
          <cell r="J22" t="str">
            <v>W G B M</v>
          </cell>
          <cell r="K22" t="str">
            <v>YC CH AD YA MA OA</v>
          </cell>
        </row>
        <row r="23">
          <cell r="J23" t="str">
            <v>W M</v>
          </cell>
          <cell r="K23" t="str">
            <v>YA MA</v>
          </cell>
        </row>
        <row r="24">
          <cell r="J24" t="str">
            <v>W G B M</v>
          </cell>
          <cell r="K24" t="str">
            <v>YC CH AD YA MA OA</v>
          </cell>
        </row>
        <row r="25">
          <cell r="J25" t="str">
            <v>G B</v>
          </cell>
          <cell r="K25" t="str">
            <v>YC CH AD</v>
          </cell>
        </row>
        <row r="26">
          <cell r="J26" t="str">
            <v>W G B M</v>
          </cell>
          <cell r="K26" t="str">
            <v>YC CH AD YA MA OA</v>
          </cell>
        </row>
        <row r="27">
          <cell r="J27" t="str">
            <v>W G B M</v>
          </cell>
          <cell r="K27" t="str">
            <v>CH AD YA MA</v>
          </cell>
        </row>
        <row r="28">
          <cell r="J28" t="str">
            <v>W G B M D</v>
          </cell>
          <cell r="K28" t="str">
            <v>CH AD YA MA</v>
          </cell>
        </row>
        <row r="29">
          <cell r="J29" t="str">
            <v>W G B M</v>
          </cell>
          <cell r="K29" t="str">
            <v>YC CH AD YA MA OA</v>
          </cell>
        </row>
        <row r="30">
          <cell r="J30" t="str">
            <v>W G B M D</v>
          </cell>
          <cell r="K30" t="str">
            <v>YC CH AD YA MA OA</v>
          </cell>
        </row>
        <row r="31">
          <cell r="J31" t="str">
            <v>W G B M</v>
          </cell>
          <cell r="K31" t="str">
            <v>NA</v>
          </cell>
        </row>
        <row r="32">
          <cell r="J32" t="str">
            <v>W G B M D</v>
          </cell>
          <cell r="K32" t="str">
            <v>YC CH AD YA MA OA</v>
          </cell>
        </row>
        <row r="33">
          <cell r="J33" t="str">
            <v>W G B M</v>
          </cell>
          <cell r="K33" t="str">
            <v>YC CH AD YA MA OA</v>
          </cell>
        </row>
        <row r="34">
          <cell r="J34" t="str">
            <v>W G B M</v>
          </cell>
          <cell r="K34" t="str">
            <v>YC CH AD YA MA OA</v>
          </cell>
        </row>
        <row r="35">
          <cell r="J35" t="str">
            <v>W G B M</v>
          </cell>
          <cell r="K35" t="str">
            <v>CH AD YA MA OA</v>
          </cell>
        </row>
        <row r="36">
          <cell r="J36" t="str">
            <v>W G B M</v>
          </cell>
          <cell r="K36" t="str">
            <v>YC CH AD YA MA</v>
          </cell>
        </row>
        <row r="37">
          <cell r="J37" t="str">
            <v>W G B M</v>
          </cell>
          <cell r="K37" t="str">
            <v>YC CH AD YA MA OA</v>
          </cell>
        </row>
        <row r="38">
          <cell r="J38" t="str">
            <v>W G B M</v>
          </cell>
          <cell r="K38" t="str">
            <v>YC CH AD YA MA OA</v>
          </cell>
        </row>
        <row r="39">
          <cell r="J39" t="str">
            <v>W G B M</v>
          </cell>
          <cell r="K39" t="str">
            <v>CH AD MA OA</v>
          </cell>
        </row>
        <row r="40">
          <cell r="J40" t="str">
            <v>W G B M</v>
          </cell>
          <cell r="K40" t="str">
            <v>YC CH AD YA MA OA</v>
          </cell>
        </row>
        <row r="41">
          <cell r="J41" t="str">
            <v>W G B M</v>
          </cell>
          <cell r="K41" t="str">
            <v>YC CH AD YA MA</v>
          </cell>
        </row>
        <row r="42">
          <cell r="J42" t="str">
            <v>W G B M D</v>
          </cell>
          <cell r="K42" t="str">
            <v>YC CH AD YA MA OA</v>
          </cell>
        </row>
        <row r="43">
          <cell r="J43" t="str">
            <v>W G B M</v>
          </cell>
          <cell r="K43" t="str">
            <v>YC CH AD YA MA OA</v>
          </cell>
        </row>
        <row r="44">
          <cell r="J44" t="str">
            <v>W G B M</v>
          </cell>
          <cell r="K44" t="str">
            <v>YC CH AD YA MA OA</v>
          </cell>
        </row>
        <row r="45">
          <cell r="J45" t="str">
            <v>W G B M D</v>
          </cell>
          <cell r="K45" t="str">
            <v>AD YA MA OA</v>
          </cell>
        </row>
        <row r="46">
          <cell r="J46" t="str">
            <v>W G B M D</v>
          </cell>
          <cell r="K46" t="str">
            <v>YC CH AD YA MA OA</v>
          </cell>
        </row>
        <row r="47">
          <cell r="J47" t="str">
            <v>W G B M D</v>
          </cell>
          <cell r="K47" t="str">
            <v>CH AD YA MA</v>
          </cell>
        </row>
        <row r="48">
          <cell r="J48" t="str">
            <v>W G B M D</v>
          </cell>
          <cell r="K48" t="str">
            <v>YC CH AD YA MA OA</v>
          </cell>
        </row>
        <row r="49">
          <cell r="J49" t="str">
            <v>W G B M</v>
          </cell>
          <cell r="K49" t="str">
            <v>YC CH AD YA MA OA</v>
          </cell>
        </row>
        <row r="50">
          <cell r="J50" t="str">
            <v>W G B M</v>
          </cell>
          <cell r="K50" t="str">
            <v>CH AD YA MA</v>
          </cell>
        </row>
        <row r="51">
          <cell r="J51" t="str">
            <v>D</v>
          </cell>
          <cell r="K51" t="str">
            <v>YC CH AD YA MA OA</v>
          </cell>
        </row>
        <row r="52">
          <cell r="J52" t="str">
            <v>W G B M</v>
          </cell>
          <cell r="K52" t="str">
            <v>YC CH AD YA MA OA</v>
          </cell>
        </row>
        <row r="53">
          <cell r="J53" t="str">
            <v>G B</v>
          </cell>
          <cell r="K53" t="str">
            <v>CH AD YA</v>
          </cell>
        </row>
        <row r="54">
          <cell r="J54" t="str">
            <v>W G B M</v>
          </cell>
          <cell r="K54" t="str">
            <v>YC CH AD YA MA OA</v>
          </cell>
        </row>
        <row r="55">
          <cell r="J55" t="str">
            <v>W G B M D</v>
          </cell>
          <cell r="K55" t="str">
            <v>YC CH AD YA MA OA</v>
          </cell>
        </row>
        <row r="56">
          <cell r="J56" t="str">
            <v>D</v>
          </cell>
          <cell r="K56" t="str">
            <v>NA</v>
          </cell>
        </row>
        <row r="57">
          <cell r="J57" t="str">
            <v>W G B M D</v>
          </cell>
          <cell r="K57" t="str">
            <v>CH AD YA MA OA</v>
          </cell>
        </row>
        <row r="58">
          <cell r="J58" t="str">
            <v>W M</v>
          </cell>
          <cell r="K58" t="str">
            <v>AD YA MA OA</v>
          </cell>
        </row>
        <row r="59">
          <cell r="J59" t="str">
            <v>W G B M</v>
          </cell>
          <cell r="K59" t="str">
            <v>YC CH AD YA MA OA</v>
          </cell>
        </row>
        <row r="60">
          <cell r="J60" t="str">
            <v>W G B M D</v>
          </cell>
          <cell r="K60" t="str">
            <v>YC CH AD YA MA OA</v>
          </cell>
        </row>
        <row r="61">
          <cell r="J61" t="str">
            <v>W G B M D</v>
          </cell>
          <cell r="K61" t="str">
            <v>YC CH AD YA MA OA</v>
          </cell>
        </row>
        <row r="62">
          <cell r="J62" t="str">
            <v>W G B M</v>
          </cell>
          <cell r="K62" t="str">
            <v>YC CH AD YA MA OA</v>
          </cell>
        </row>
        <row r="63">
          <cell r="J63" t="str">
            <v>W G B M</v>
          </cell>
          <cell r="K63" t="str">
            <v>YC CH AD YA MA</v>
          </cell>
        </row>
        <row r="64">
          <cell r="J64" t="str">
            <v>NA</v>
          </cell>
          <cell r="L64" t="str">
            <v>CT SL DV</v>
          </cell>
        </row>
        <row r="65">
          <cell r="J65" t="str">
            <v>W G B M</v>
          </cell>
          <cell r="K65" t="str">
            <v>YC CH AD YA MA OA</v>
          </cell>
        </row>
        <row r="66">
          <cell r="J66" t="str">
            <v>W G</v>
          </cell>
          <cell r="K66" t="str">
            <v>AD YA MA</v>
          </cell>
        </row>
        <row r="67">
          <cell r="J67" t="str">
            <v>D</v>
          </cell>
          <cell r="K67" t="str">
            <v>YC CH AD YA MA OA</v>
          </cell>
        </row>
        <row r="68">
          <cell r="J68" t="str">
            <v>W G B M</v>
          </cell>
          <cell r="K68" t="str">
            <v>YC CH AD YA MA OA</v>
          </cell>
        </row>
        <row r="69">
          <cell r="J69" t="str">
            <v>W G B M</v>
          </cell>
          <cell r="K69" t="str">
            <v>YC CH AD YA MA</v>
          </cell>
        </row>
        <row r="70">
          <cell r="J70" t="str">
            <v>W G B M</v>
          </cell>
          <cell r="K70" t="str">
            <v>YC CH AD YA MA OA</v>
          </cell>
        </row>
        <row r="71">
          <cell r="J71" t="str">
            <v>W G B M</v>
          </cell>
          <cell r="K71" t="str">
            <v>NA</v>
          </cell>
        </row>
        <row r="72">
          <cell r="J72" t="str">
            <v>W G B M</v>
          </cell>
          <cell r="K72" t="str">
            <v>YC CH AD YA MA OA</v>
          </cell>
        </row>
        <row r="73">
          <cell r="J73" t="str">
            <v>W G B M D</v>
          </cell>
          <cell r="K73" t="str">
            <v>YC CH AD YA MA OA</v>
          </cell>
        </row>
        <row r="74">
          <cell r="J74" t="str">
            <v>W G B M</v>
          </cell>
          <cell r="K74" t="str">
            <v>YC CH AD YA MA OA</v>
          </cell>
        </row>
        <row r="75">
          <cell r="J75" t="str">
            <v>W G B M</v>
          </cell>
          <cell r="K75" t="str">
            <v>YC CH AD YA MA OA</v>
          </cell>
        </row>
        <row r="76">
          <cell r="J76" t="str">
            <v>W G B M</v>
          </cell>
          <cell r="K76" t="str">
            <v>AD YA MA OA</v>
          </cell>
        </row>
        <row r="77">
          <cell r="J77" t="str">
            <v>W M</v>
          </cell>
          <cell r="K77" t="str">
            <v>YA MA OA</v>
          </cell>
        </row>
        <row r="78">
          <cell r="J78" t="str">
            <v>W G B M</v>
          </cell>
          <cell r="K78" t="str">
            <v>CH AD YA MA</v>
          </cell>
        </row>
        <row r="79">
          <cell r="J79" t="str">
            <v>W G B M</v>
          </cell>
          <cell r="K79" t="str">
            <v>YC CH AD YA MA OA</v>
          </cell>
        </row>
        <row r="80">
          <cell r="J80" t="str">
            <v>W M</v>
          </cell>
          <cell r="K80" t="str">
            <v>YA MA OA</v>
          </cell>
        </row>
        <row r="81">
          <cell r="J81" t="str">
            <v>W G B M</v>
          </cell>
          <cell r="K81" t="str">
            <v>AD</v>
          </cell>
        </row>
        <row r="82">
          <cell r="J82" t="str">
            <v>W G B M</v>
          </cell>
          <cell r="K82" t="str">
            <v>CH AD MA</v>
          </cell>
        </row>
        <row r="83">
          <cell r="J83" t="str">
            <v>W G B M</v>
          </cell>
          <cell r="K83" t="str">
            <v>YC CH AD YA MA OA</v>
          </cell>
        </row>
        <row r="84">
          <cell r="J84" t="str">
            <v>G B</v>
          </cell>
          <cell r="K84" t="str">
            <v>YC CH AD YA</v>
          </cell>
        </row>
        <row r="85">
          <cell r="J85" t="str">
            <v>W G B M D</v>
          </cell>
          <cell r="K85" t="str">
            <v>YC CH AD YA MA OA</v>
          </cell>
        </row>
        <row r="86">
          <cell r="J86" t="str">
            <v>W G B M D</v>
          </cell>
          <cell r="K86" t="str">
            <v>YC CH AD YA MA OA</v>
          </cell>
        </row>
        <row r="87">
          <cell r="J87" t="str">
            <v>D</v>
          </cell>
          <cell r="K87" t="str">
            <v>YC CH AD YA MA OA</v>
          </cell>
        </row>
        <row r="88">
          <cell r="J88" t="str">
            <v>W G B M</v>
          </cell>
          <cell r="K88" t="str">
            <v>YC CH AD YA MA OA</v>
          </cell>
        </row>
        <row r="89">
          <cell r="J89" t="str">
            <v>W G B M</v>
          </cell>
          <cell r="K89" t="str">
            <v>YC CH AD YA MA OA</v>
          </cell>
        </row>
        <row r="90">
          <cell r="J90" t="str">
            <v>W G B M D</v>
          </cell>
          <cell r="K90" t="str">
            <v>YC CH AD YA MA OA</v>
          </cell>
        </row>
        <row r="91">
          <cell r="J91" t="str">
            <v>NA</v>
          </cell>
          <cell r="L91" t="str">
            <v>CT SL DV</v>
          </cell>
        </row>
        <row r="92">
          <cell r="J92" t="str">
            <v>W G B M D</v>
          </cell>
          <cell r="K92" t="str">
            <v>YC CH AD YA MA OA</v>
          </cell>
        </row>
        <row r="93">
          <cell r="J93" t="str">
            <v>D</v>
          </cell>
          <cell r="K93" t="str">
            <v>CH AD YA MA</v>
          </cell>
        </row>
        <row r="94">
          <cell r="J94" t="str">
            <v>W G B M</v>
          </cell>
          <cell r="K94" t="str">
            <v>YC CH AD YA MA</v>
          </cell>
        </row>
        <row r="95">
          <cell r="J95" t="str">
            <v>W G B M D</v>
          </cell>
          <cell r="K95" t="str">
            <v>YC CH AD YA MA OA</v>
          </cell>
        </row>
        <row r="96">
          <cell r="J96" t="str">
            <v>W G B M</v>
          </cell>
          <cell r="K96" t="str">
            <v>CH AD</v>
          </cell>
        </row>
        <row r="97">
          <cell r="J97" t="str">
            <v>W G B M</v>
          </cell>
          <cell r="K97" t="str">
            <v>YC CH AD MA</v>
          </cell>
        </row>
        <row r="98">
          <cell r="J98" t="str">
            <v>W G B M D</v>
          </cell>
          <cell r="K98" t="str">
            <v>YC CH AD YA MA OA</v>
          </cell>
        </row>
        <row r="99">
          <cell r="J99" t="str">
            <v>W G B M</v>
          </cell>
          <cell r="K99" t="str">
            <v>AD YA MA OA</v>
          </cell>
        </row>
        <row r="100">
          <cell r="J100" t="str">
            <v>W M</v>
          </cell>
          <cell r="K100" t="str">
            <v>YA MA</v>
          </cell>
        </row>
        <row r="101">
          <cell r="J101" t="str">
            <v>W G B M</v>
          </cell>
          <cell r="K101" t="str">
            <v>YC CH AD YA MA OA</v>
          </cell>
        </row>
        <row r="102">
          <cell r="J102" t="str">
            <v>W G B M D</v>
          </cell>
          <cell r="K102" t="str">
            <v>YC CH AD YA MA OA</v>
          </cell>
        </row>
        <row r="103">
          <cell r="J103" t="str">
            <v>W G B M D</v>
          </cell>
          <cell r="K103" t="str">
            <v>YC CH AD YA MA OA</v>
          </cell>
        </row>
        <row r="104">
          <cell r="J104" t="str">
            <v>W G B M</v>
          </cell>
          <cell r="K104" t="str">
            <v>YC CH AD YA</v>
          </cell>
        </row>
        <row r="105">
          <cell r="J105" t="str">
            <v>W G B M</v>
          </cell>
          <cell r="K105" t="str">
            <v>NA</v>
          </cell>
        </row>
        <row r="106">
          <cell r="J106" t="str">
            <v>W G</v>
          </cell>
          <cell r="K106" t="str">
            <v>CH AD YA MA OA</v>
          </cell>
        </row>
        <row r="107">
          <cell r="J107" t="str">
            <v>W G B M D</v>
          </cell>
          <cell r="K107" t="str">
            <v>YC CH AD MA</v>
          </cell>
        </row>
        <row r="108">
          <cell r="J108" t="str">
            <v>W M D</v>
          </cell>
          <cell r="K108" t="str">
            <v>MA OA</v>
          </cell>
        </row>
        <row r="109">
          <cell r="J109" t="str">
            <v>W G B M</v>
          </cell>
          <cell r="K109" t="str">
            <v>MA OA</v>
          </cell>
        </row>
        <row r="110">
          <cell r="J110" t="str">
            <v>W G B M</v>
          </cell>
          <cell r="K110" t="str">
            <v>CH MA OA</v>
          </cell>
        </row>
        <row r="111">
          <cell r="J111" t="str">
            <v>W G B</v>
          </cell>
          <cell r="K111" t="str">
            <v>CH YA MA</v>
          </cell>
        </row>
        <row r="112">
          <cell r="J112" t="str">
            <v>W G B M D</v>
          </cell>
          <cell r="K112" t="str">
            <v>CH AD YA MA OA</v>
          </cell>
        </row>
        <row r="113">
          <cell r="J113" t="str">
            <v>W G B M</v>
          </cell>
          <cell r="K113" t="str">
            <v>YC CH AD YA MA OA</v>
          </cell>
        </row>
        <row r="114">
          <cell r="J114" t="str">
            <v>W G B M D</v>
          </cell>
          <cell r="K114" t="str">
            <v>YC CH AD YA MA OA</v>
          </cell>
        </row>
        <row r="115">
          <cell r="J115" t="str">
            <v>W G B M</v>
          </cell>
          <cell r="K115" t="str">
            <v>CH AD MA OA</v>
          </cell>
        </row>
        <row r="116">
          <cell r="J116" t="str">
            <v>W G B M D</v>
          </cell>
          <cell r="K116" t="str">
            <v>YC CH AD YA MA OA</v>
          </cell>
        </row>
        <row r="117">
          <cell r="J117" t="str">
            <v>W G B M D</v>
          </cell>
          <cell r="K117" t="str">
            <v>YC CH AD YA MA OA</v>
          </cell>
        </row>
        <row r="118">
          <cell r="J118" t="str">
            <v>W G</v>
          </cell>
          <cell r="K118" t="str">
            <v>AD YA MA</v>
          </cell>
        </row>
        <row r="119">
          <cell r="J119" t="str">
            <v>W G B M D</v>
          </cell>
          <cell r="K119" t="str">
            <v>YA MA OA</v>
          </cell>
        </row>
        <row r="120">
          <cell r="J120" t="str">
            <v>W G B M D</v>
          </cell>
          <cell r="K120" t="str">
            <v>YC CH AD YA MA OA</v>
          </cell>
        </row>
        <row r="121">
          <cell r="J121" t="str">
            <v>G B</v>
          </cell>
          <cell r="K121" t="str">
            <v>YC CH</v>
          </cell>
        </row>
        <row r="122">
          <cell r="J122" t="str">
            <v>W G B M D</v>
          </cell>
          <cell r="K122" t="str">
            <v>YC CH AD YA MA OA</v>
          </cell>
        </row>
        <row r="123">
          <cell r="J123" t="str">
            <v>NA</v>
          </cell>
          <cell r="L123" t="str">
            <v>CT SL DV</v>
          </cell>
        </row>
        <row r="124">
          <cell r="J124" t="str">
            <v>NA</v>
          </cell>
          <cell r="L124" t="str">
            <v>CT SL DV</v>
          </cell>
        </row>
        <row r="125">
          <cell r="J125" t="str">
            <v>W G B M D</v>
          </cell>
          <cell r="K125" t="str">
            <v>YC CH AD YA MA OA</v>
          </cell>
        </row>
        <row r="126">
          <cell r="J126" t="str">
            <v>W G B M D</v>
          </cell>
          <cell r="K126" t="str">
            <v>YC CH AD YA MA OA</v>
          </cell>
        </row>
        <row r="127">
          <cell r="J127" t="str">
            <v>W G B</v>
          </cell>
          <cell r="K127" t="str">
            <v>CH MA OA</v>
          </cell>
        </row>
      </sheetData>
      <sheetData sheetId="2" refreshError="1"/>
      <sheetData sheetId="3" refreshError="1"/>
      <sheetData sheetId="4" refreshError="1"/>
      <sheetData sheetId="5" refreshError="1"/>
      <sheetData sheetId="6">
        <row r="2">
          <cell r="E2" t="str">
            <v>4 (M)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GAM Forms"/>
      <sheetName val="Accepted for RMRP"/>
      <sheetName val="Argentina"/>
      <sheetName val="Chile"/>
      <sheetName val="Colombia"/>
      <sheetName val="Ecuador"/>
      <sheetName val="Panama"/>
      <sheetName val="Peru"/>
      <sheetName val="Uruguay"/>
    </sheetNames>
    <sheetDataSet>
      <sheetData sheetId="0"/>
      <sheetData sheetId="1"/>
      <sheetData sheetId="2"/>
      <sheetData sheetId="3">
        <row r="1">
          <cell r="T1" t="str">
            <v>DA_Action</v>
          </cell>
          <cell r="U1" t="str">
            <v>DA_Gender</v>
          </cell>
          <cell r="V1" t="str">
            <v>DA_Age</v>
          </cell>
          <cell r="W1" t="str">
            <v>DA_Text</v>
          </cell>
          <cell r="X1" t="str">
            <v>DA_Doc</v>
          </cell>
          <cell r="Y1" t="str">
            <v>D1_GEMA</v>
          </cell>
          <cell r="Z1" t="str">
            <v>DD_Action</v>
          </cell>
          <cell r="AA1" t="str">
            <v>DD_Gender</v>
          </cell>
          <cell r="AB1" t="str">
            <v>DD_Age</v>
          </cell>
          <cell r="AC1" t="str">
            <v>DD_Text</v>
          </cell>
          <cell r="AD1" t="str">
            <v>DD_Doc</v>
          </cell>
          <cell r="AE1" t="str">
            <v>D2_GEMD</v>
          </cell>
          <cell r="AF1" t="str">
            <v>DG_Action</v>
          </cell>
          <cell r="AG1" t="str">
            <v>DG_Gender</v>
          </cell>
          <cell r="AH1" t="str">
            <v>DG_Age</v>
          </cell>
          <cell r="AI1" t="str">
            <v>DG_Text</v>
          </cell>
          <cell r="AJ1" t="str">
            <v>DG_Doc</v>
          </cell>
          <cell r="AK1" t="str">
            <v>D3_GEMG</v>
          </cell>
          <cell r="AL1" t="str">
            <v>DJ_Action</v>
          </cell>
          <cell r="AM1" t="str">
            <v>DJ_Gender</v>
          </cell>
          <cell r="AN1" t="str">
            <v>DJ_Age</v>
          </cell>
          <cell r="AO1" t="str">
            <v>DJ_Text</v>
          </cell>
          <cell r="AP1" t="str">
            <v>DJ_Doc</v>
          </cell>
          <cell r="AQ1" t="str">
            <v>D4_GEMJ</v>
          </cell>
          <cell r="AR1" t="str">
            <v>D_GAM</v>
          </cell>
          <cell r="AS1" t="str">
            <v>D_Focus</v>
          </cell>
          <cell r="AT1" t="str">
            <v>MA_Action</v>
          </cell>
          <cell r="AU1" t="str">
            <v>MA_Gender</v>
          </cell>
          <cell r="AV1" t="str">
            <v>MA_Age</v>
          </cell>
          <cell r="AW1" t="str">
            <v>MA_Text</v>
          </cell>
          <cell r="AX1" t="str">
            <v>MA_Doc</v>
          </cell>
          <cell r="AY1" t="str">
            <v>M1_GEMA</v>
          </cell>
          <cell r="AZ1" t="str">
            <v>MB_Action</v>
          </cell>
          <cell r="BA1" t="str">
            <v>MB_Gender</v>
          </cell>
          <cell r="BB1" t="str">
            <v>MB_Age</v>
          </cell>
          <cell r="BC1" t="str">
            <v>M1_GEMB</v>
          </cell>
          <cell r="BD1" t="str">
            <v>MC_Action</v>
          </cell>
          <cell r="BE1" t="str">
            <v>MC_Gender</v>
          </cell>
          <cell r="BF1" t="str">
            <v>MC_Age</v>
          </cell>
          <cell r="BG1" t="str">
            <v>M1_GEMC</v>
          </cell>
          <cell r="BH1" t="str">
            <v>M1_GEM1</v>
          </cell>
          <cell r="BI1" t="str">
            <v>MD_Action</v>
          </cell>
          <cell r="BJ1" t="str">
            <v>MD_Gender</v>
          </cell>
          <cell r="BK1" t="str">
            <v>MD_Age</v>
          </cell>
          <cell r="BL1" t="str">
            <v>MD_Text</v>
          </cell>
          <cell r="BM1" t="str">
            <v>MD_Doc</v>
          </cell>
          <cell r="BN1" t="str">
            <v>M2_GEMD</v>
          </cell>
          <cell r="BO1" t="str">
            <v>ME_Action</v>
          </cell>
          <cell r="BP1" t="str">
            <v>ME_Gender</v>
          </cell>
          <cell r="BQ1" t="str">
            <v>ME_Age</v>
          </cell>
          <cell r="BR1" t="str">
            <v>M2_GEME</v>
          </cell>
          <cell r="BS1" t="str">
            <v>MF_Action</v>
          </cell>
          <cell r="BT1" t="str">
            <v>MF_GenderAge</v>
          </cell>
          <cell r="BU1" t="str">
            <v>M2_GEMF</v>
          </cell>
          <cell r="BV1" t="str">
            <v>M2_GEM2</v>
          </cell>
          <cell r="BW1" t="str">
            <v>MG_Action</v>
          </cell>
          <cell r="BX1" t="str">
            <v>MG_Gender</v>
          </cell>
          <cell r="BY1" t="str">
            <v>MG_Age</v>
          </cell>
          <cell r="BZ1" t="str">
            <v>MG_Text</v>
          </cell>
          <cell r="CA1" t="str">
            <v>MG_Doc</v>
          </cell>
          <cell r="CB1" t="str">
            <v>M3_GEMG</v>
          </cell>
          <cell r="CC1" t="str">
            <v>MH_Action</v>
          </cell>
          <cell r="CD1" t="str">
            <v>MH_Gender</v>
          </cell>
          <cell r="CE1" t="str">
            <v>MH_Age</v>
          </cell>
          <cell r="CF1" t="str">
            <v>M3_GEMH</v>
          </cell>
          <cell r="CG1" t="str">
            <v>MI_Action</v>
          </cell>
          <cell r="CH1" t="str">
            <v>MI_Gender</v>
          </cell>
          <cell r="CI1" t="str">
            <v>MI_Age</v>
          </cell>
          <cell r="CJ1" t="str">
            <v>M3_GEMI</v>
          </cell>
          <cell r="CK1" t="str">
            <v>M3_GEM3</v>
          </cell>
          <cell r="CL1" t="str">
            <v>MJ_Action</v>
          </cell>
          <cell r="CM1" t="str">
            <v>MJ_Gender</v>
          </cell>
          <cell r="CN1" t="str">
            <v>MJ_Age</v>
          </cell>
          <cell r="CO1" t="str">
            <v>MJ_Text</v>
          </cell>
          <cell r="CP1" t="str">
            <v>MJ_Doc</v>
          </cell>
          <cell r="CQ1" t="str">
            <v>M4_GEMJ</v>
          </cell>
          <cell r="CR1" t="str">
            <v>MK_Action</v>
          </cell>
          <cell r="CS1" t="str">
            <v>MK_Gender</v>
          </cell>
          <cell r="CT1" t="str">
            <v>MK_Age</v>
          </cell>
          <cell r="CU1" t="str">
            <v>MK_Text</v>
          </cell>
          <cell r="CV1" t="str">
            <v>MK_Doc</v>
          </cell>
          <cell r="CW1" t="str">
            <v>M4_GEMK</v>
          </cell>
          <cell r="CX1" t="str">
            <v>ML_Action</v>
          </cell>
          <cell r="CY1" t="str">
            <v>ML_Gender</v>
          </cell>
          <cell r="CZ1" t="str">
            <v>ML_Age</v>
          </cell>
          <cell r="DA1" t="str">
            <v>ML_Text</v>
          </cell>
          <cell r="DB1" t="str">
            <v>ML_Doc</v>
          </cell>
          <cell r="DC1" t="str">
            <v>M4_GEML</v>
          </cell>
          <cell r="DD1" t="str">
            <v>M4_GEM4</v>
          </cell>
          <cell r="DE1" t="str">
            <v>M_GAM</v>
          </cell>
          <cell r="DF1" t="str">
            <v>M_Focus</v>
          </cell>
          <cell r="DG1" t="str">
            <v>AP_ItemCount</v>
          </cell>
          <cell r="DH1" t="str">
            <v>GAM</v>
          </cell>
          <cell r="DI1" t="str">
            <v>GAM_Long</v>
          </cell>
          <cell r="DJ1" t="str">
            <v>_status</v>
          </cell>
          <cell r="DK1" t="str">
            <v>today</v>
          </cell>
          <cell r="DL1" t="str">
            <v>_submission_time</v>
          </cell>
          <cell r="DM1" t="str">
            <v>_id</v>
          </cell>
          <cell r="DN1" t="str">
            <v>_uuid</v>
          </cell>
          <cell r="DO1" t="str">
            <v>deviceid</v>
          </cell>
          <cell r="DP1" t="str">
            <v>__version__</v>
          </cell>
        </row>
        <row r="2">
          <cell r="T2" t="str">
            <v>0</v>
          </cell>
          <cell r="W2" t="str">
            <v>En el marco de la crisis migratoria en cuestión, much@s de l@s venezolan@s que llegan a Chile son personas que viven con VIH y que llegan al país en busca de acceso a tratamiento antirretroviral y a servicios de salud que garanticen su vida.  Muchas de las personas que viven con VIH forman parte de la comunidad LGBTI  y por sufrir mayor estigma y discriminación, se convierten en uno de los grupos más vulnerables en contextos de movilidad humana, frente a la xenofobia, el tráfico de personas, el abuso y la explotación sexual.</v>
          </cell>
          <cell r="X2" t="str">
            <v>Estrategia ONUSIDA - Proceso Quito - Agosto 2019</v>
          </cell>
          <cell r="Y2" t="str">
            <v>0</v>
          </cell>
          <cell r="Z2" t="str">
            <v>2</v>
          </cell>
          <cell r="AA2" t="str">
            <v>W M D</v>
          </cell>
          <cell r="AB2" t="str">
            <v>NS</v>
          </cell>
          <cell r="AC2" t="str">
            <v>Más allá de que a nivel país NO se ha realizado un análisis de la situación de personas venezolanas que viven con VIH que llegan a Chile, el flujo de personas ha superado las capacidades nacionales, lo que impide una respuesta oportuna y eficiente en muchas áreas.  En consecuencia, una gran proporción de las personas migrantes y refugiadas se encuentran en situación de vulnerabilidad, al no tener acceso a servicios básicos en áreas como salud, educación e integración económica.  
Esta situación está tieniendo consecuencias directas en las funciones clave de vigilancia epidemiológica y no se están generando datos específicos con respecto a las condiciones de salud de migrantes y refugiados.  Adicionalmente, la movilidad de la población, el estatus migratorio y las condiciones de pobreza de muchos de los migrantes y refugiados, interfieren en el acceso a los sistemas de salud y a los medicamentos esenciales. En el caso de las personas migrantes y refugiadas que viven con VIH esta situación es particularmente grave, porque la falta de tratamiento antirretroviral dentro de Venezuela, la discontinuidad en el mismo y los problemas de adherencia durante el trayecto migratorio, pueden poner en riesgo su vida y afectar el curso de la epidemia.  en los países receptores y por lo tanto, en la región.</v>
          </cell>
          <cell r="AD2" t="str">
            <v>Estrategia ONUSIDA - Proceso Quito - Agosto 2019</v>
          </cell>
          <cell r="AE2" t="str">
            <v>3</v>
          </cell>
          <cell r="AF2" t="str">
            <v>0</v>
          </cell>
          <cell r="AK2" t="str">
            <v>0</v>
          </cell>
          <cell r="AL2" t="str">
            <v>0</v>
          </cell>
          <cell r="AQ2" t="str">
            <v>0</v>
          </cell>
          <cell r="AR2" t="str">
            <v>0</v>
          </cell>
          <cell r="AS2" t="str">
            <v>M</v>
          </cell>
          <cell r="DG2">
            <v>0</v>
          </cell>
          <cell r="DH2" t="str">
            <v>0M</v>
          </cell>
          <cell r="DI2" t="str">
            <v>0 (M)</v>
          </cell>
          <cell r="DJ2" t="str">
            <v>submitted_via_web</v>
          </cell>
          <cell r="DK2" t="str">
            <v>2019-09-24</v>
          </cell>
          <cell r="DL2" t="str">
            <v>2019-09-25T13:39:09</v>
          </cell>
          <cell r="DM2">
            <v>69145088</v>
          </cell>
          <cell r="DN2" t="str">
            <v>0ba7e1ec-258f-4723-afae-a9617c6cfb4a</v>
          </cell>
          <cell r="DO2" t="str">
            <v>ee.humanitarianresponse.info:yhQnPSYa11dFQbad</v>
          </cell>
          <cell r="DP2" t="str">
            <v>vfoR5HATuvHcK2Mb4RV9e4</v>
          </cell>
        </row>
        <row r="3">
          <cell r="T3" t="str">
            <v>2</v>
          </cell>
          <cell r="U3" t="str">
            <v>W G B</v>
          </cell>
          <cell r="V3" t="str">
            <v>CH AD</v>
          </cell>
          <cell r="W3" t="str">
            <v>Se han documentado situaciones de trato discriminatorio y racismo, lo que muchas veces desincentiva la concurrencia de los extranjeros a los establecimientos de salud.Los grupos más afectados son niños, niñas y adolescentes, migrantes en situación irregular y colectivos recientes.</v>
          </cell>
          <cell r="X3" t="str">
            <v>MINSAL. UDD-OIM. Estudio Sistematización y Evaluación del Piloto Nacional de Salud de Migrantes Internacionales. 2017.</v>
          </cell>
          <cell r="Y3" t="str">
            <v>4</v>
          </cell>
          <cell r="Z3" t="str">
            <v>0</v>
          </cell>
          <cell r="AE3" t="str">
            <v>0</v>
          </cell>
          <cell r="AF3" t="str">
            <v>0</v>
          </cell>
          <cell r="AK3" t="str">
            <v>0</v>
          </cell>
          <cell r="AL3" t="str">
            <v>2</v>
          </cell>
          <cell r="AM3" t="str">
            <v>W M</v>
          </cell>
          <cell r="AN3" t="str">
            <v>SGP</v>
          </cell>
          <cell r="AO3" t="str">
            <v>Se desagregaran por sexo los participantes de las jornadas de sensibilización y el taller de difusión</v>
          </cell>
          <cell r="AP3" t="str">
            <v>Propuesta de Actividades OPS/OMS RMRP 2020</v>
          </cell>
          <cell r="AQ3" t="str">
            <v>4</v>
          </cell>
          <cell r="AR3" t="str">
            <v>0</v>
          </cell>
          <cell r="AS3" t="str">
            <v>M</v>
          </cell>
          <cell r="DG3">
            <v>0</v>
          </cell>
          <cell r="DH3" t="str">
            <v>0M</v>
          </cell>
          <cell r="DI3" t="str">
            <v>0 (M)</v>
          </cell>
          <cell r="DJ3" t="str">
            <v>submitted_via_web</v>
          </cell>
          <cell r="DK3" t="str">
            <v>2019-09-26</v>
          </cell>
          <cell r="DL3" t="str">
            <v>2019-09-27T19:03:23</v>
          </cell>
          <cell r="DM3">
            <v>69407609</v>
          </cell>
          <cell r="DN3" t="str">
            <v>99ed205e-1129-48ec-88cb-51b9b3272c87</v>
          </cell>
          <cell r="DO3" t="str">
            <v>ee.humanitarianresponse.info:MVeBcadvAeB2bMiV</v>
          </cell>
          <cell r="DP3" t="str">
            <v>vp86QYmujSsq9anoBGtGAw</v>
          </cell>
        </row>
        <row r="4">
          <cell r="T4" t="str">
            <v>0</v>
          </cell>
          <cell r="W4" t="str">
            <v>Gender inequities that affect the women express themselves throughout the food systems starting from the chain of supply, with female agricultural work being invisible and with more significant difficulties when it comes to participating in the agricultural value chain. The feminization of poverty leads to
 Women face more considerable limitations when it comes to access foods of better nutritional quality.
In Latin America and the Caribbean (LAC), 8.4% of women live in severe food insecurity, compared to 6.9% of men, while indigenous populations generally suffer more food insecurity than non-indigenous people. 19 million women suffer from severe food insecurity, compared to 15 million men. In 19 countries in Latin America and the Caribbean (LAC), the rate of female obesity is at least 10 percentage points higher than that of men. In LAC, women experience a double nutritional burden, which is characterized by the coexistence of undernutrition along with overweight and obesity.</v>
          </cell>
          <cell r="X4" t="str">
            <v>Organización de Naciones Unidas para la Alimentación y la Agricultura (FAO), Cambio climático y seguridad alimentaria y nutricional América Latina y el Caribe (orientaciones de política) (Santiago de Chile, FAO: 2016),</v>
          </cell>
          <cell r="Y4" t="str">
            <v>0</v>
          </cell>
          <cell r="Z4" t="str">
            <v>0</v>
          </cell>
          <cell r="AE4" t="str">
            <v>0</v>
          </cell>
          <cell r="AF4" t="str">
            <v>0</v>
          </cell>
          <cell r="AK4" t="str">
            <v>0</v>
          </cell>
          <cell r="AL4" t="str">
            <v>0</v>
          </cell>
          <cell r="AQ4" t="str">
            <v>0</v>
          </cell>
          <cell r="AR4" t="str">
            <v>0</v>
          </cell>
          <cell r="AS4" t="str">
            <v>M</v>
          </cell>
          <cell r="DG4">
            <v>0</v>
          </cell>
          <cell r="DH4" t="str">
            <v>0M</v>
          </cell>
          <cell r="DI4" t="str">
            <v>0 (M)</v>
          </cell>
          <cell r="DJ4" t="str">
            <v>submitted_via_web</v>
          </cell>
          <cell r="DK4" t="str">
            <v>2019-09-26</v>
          </cell>
          <cell r="DL4" t="str">
            <v>2019-09-27T18:23:15</v>
          </cell>
          <cell r="DM4">
            <v>69404416</v>
          </cell>
          <cell r="DN4" t="str">
            <v>578abb72-b15e-498c-8018-11cc24f3c3b7</v>
          </cell>
          <cell r="DO4" t="str">
            <v>ee.humanitarianresponse.info:NQXMgnCWu47HZqWU</v>
          </cell>
          <cell r="DP4" t="str">
            <v>vp86QYmujSsq9anoBGtGAw</v>
          </cell>
        </row>
        <row r="5">
          <cell r="T5" t="str">
            <v>0</v>
          </cell>
          <cell r="W5" t="str">
            <v>No existe análisis de necesidades aún. Con el trabajo realizado en 2019 se pudo construir una línea base de la población venezolana acompañada durante el año, información que permite realizar un análisis de género.</v>
          </cell>
          <cell r="X5" t="str">
            <v>Línea Base</v>
          </cell>
          <cell r="Y5" t="str">
            <v>0</v>
          </cell>
          <cell r="Z5" t="str">
            <v>0</v>
          </cell>
          <cell r="AE5" t="str">
            <v>0</v>
          </cell>
          <cell r="AF5" t="str">
            <v>2 4</v>
          </cell>
          <cell r="AG5" t="str">
            <v>W</v>
          </cell>
          <cell r="AH5" t="str">
            <v>YA MA</v>
          </cell>
          <cell r="AI5" t="str">
            <v>Al inicio de la implementación del proyecto se pone en conocimiento de los beneficiarios todo el diseño, pudiendo adaptar tanto los contenidos, enfoques y horarios de cada actividad.  Las personas de interés realizan además una evaluación de las actividades.</v>
          </cell>
          <cell r="AJ5" t="str">
            <v>Diseño del proyecto</v>
          </cell>
          <cell r="AK5" t="str">
            <v>4</v>
          </cell>
          <cell r="AL5" t="str">
            <v>3 2</v>
          </cell>
          <cell r="AM5" t="str">
            <v>W M</v>
          </cell>
          <cell r="AN5" t="str">
            <v>YA MA</v>
          </cell>
          <cell r="AO5" t="str">
            <v>1. Porcentaje de personas satisfechas con las actividades desarrolladas (encuesta)
2. Número de mujeres/hombres que participan en las actividades (registro en base de datos)
3. Número de mujeres/hombres que formalizan su emprendimiento (registro base de datos)
4. Número de hombres/mujeres que participan en actividades de sensibilización (listado de asistencia y base de datos)</v>
          </cell>
          <cell r="AP5" t="str">
            <v>Diseño del proyecto</v>
          </cell>
          <cell r="AQ5" t="str">
            <v>4</v>
          </cell>
          <cell r="AR5" t="str">
            <v>0</v>
          </cell>
          <cell r="AS5" t="str">
            <v>M</v>
          </cell>
          <cell r="DG5">
            <v>0</v>
          </cell>
          <cell r="DH5" t="str">
            <v>0M</v>
          </cell>
          <cell r="DI5" t="str">
            <v>0 (M)</v>
          </cell>
          <cell r="DJ5" t="str">
            <v>submitted_via_web</v>
          </cell>
          <cell r="DK5" t="str">
            <v>2019-09-26</v>
          </cell>
          <cell r="DL5" t="str">
            <v>2019-09-27T18:35:00</v>
          </cell>
          <cell r="DM5">
            <v>69405320</v>
          </cell>
          <cell r="DN5" t="str">
            <v>d48f1cbb-a0c3-4583-88fe-136bb9891fb0</v>
          </cell>
          <cell r="DO5" t="str">
            <v>ee.humanitarianresponse.info:xicI8kRxuNCPNoiy</v>
          </cell>
          <cell r="DP5" t="str">
            <v>vp86QYmujSsq9anoBGtGAw</v>
          </cell>
        </row>
        <row r="6">
          <cell r="T6" t="str">
            <v>0</v>
          </cell>
          <cell r="W6" t="str">
            <v>No se cuenta con un análisis de género de elaboración propia. Sin embargo, del análisis contextual y la revisión de fuentes secundarias, se identifica una problemática de doble discriminación hacia las mujeres: Una por ser migrante y otra por ser mujer, hecho por el cual se encuentra relacionada al comercio sexual o es acosada en este sentido. Adicionalmente, el mercado laboral en Chile hace discriminación hacia la mujer con remuneraciones inferiores a la de los hombres y sistemas de salud previsional (ISAPRE) con costos más altos que los planes para un hombre de la misma edad.</v>
          </cell>
          <cell r="X6" t="str">
            <v>ESTUDIO EXPLORATORIO SOBRE AUTONOMÍAS FÍSICA Y ECONÓMICA DE LAS MUJERES MIGRANTES EN LAS REGIONES METROPOLITANA, TARAPACÁ Y ANTOFAGASTA</v>
          </cell>
          <cell r="Y6" t="str">
            <v>0</v>
          </cell>
          <cell r="Z6" t="str">
            <v>2</v>
          </cell>
          <cell r="AA6" t="str">
            <v>W M</v>
          </cell>
          <cell r="AB6" t="str">
            <v>CH YA MA</v>
          </cell>
          <cell r="AC6" t="str">
            <v>Los kits (abrigo/higiene) se diferencian para hombres y mujeres; los espacios seguros (Puestos de Atención y Comunicación PAC) cuentan con espacios y actividades diferenciadas para adultos y niños/as.</v>
          </cell>
          <cell r="AD6" t="str">
            <v>Descripción del proyecto</v>
          </cell>
          <cell r="AE6" t="str">
            <v>4</v>
          </cell>
          <cell r="AF6" t="str">
            <v>1 3 4</v>
          </cell>
          <cell r="AG6" t="str">
            <v>W M</v>
          </cell>
          <cell r="AH6" t="str">
            <v>YA MA</v>
          </cell>
          <cell r="AI6" t="str">
            <v>El Movimiento de Cruz Roja trabaja en base a la Metodología CEA (Community Engagement and Accountability) que involucra de manera activa a la comunidad (en su más amplia representación) en la gestión del proyecto, la implementación y evaluación.</v>
          </cell>
          <cell r="AJ6" t="str">
            <v>IFRC - CEA Guide Español</v>
          </cell>
          <cell r="AK6" t="str">
            <v>4</v>
          </cell>
          <cell r="AL6" t="str">
            <v>2</v>
          </cell>
          <cell r="AM6" t="str">
            <v>NS</v>
          </cell>
          <cell r="AN6" t="str">
            <v>NS</v>
          </cell>
          <cell r="AO6" t="str">
            <v>Todas las actividades/beneficios del proyecto serán documentadas a través de registros físicos (planillas) o el linea (ODK) con información desagregada por género/edad, tales como # de atenciones realizadas en los PAC o # kits entregados.</v>
          </cell>
          <cell r="AP6" t="str">
            <v>Descripción del proyecto</v>
          </cell>
          <cell r="AQ6" t="str">
            <v>1</v>
          </cell>
          <cell r="AR6" t="str">
            <v>1</v>
          </cell>
          <cell r="AS6" t="str">
            <v>M</v>
          </cell>
          <cell r="DG6">
            <v>0</v>
          </cell>
          <cell r="DH6" t="str">
            <v>1M</v>
          </cell>
          <cell r="DI6" t="str">
            <v>1 (M)</v>
          </cell>
          <cell r="DJ6" t="str">
            <v>submitted_via_web</v>
          </cell>
          <cell r="DK6" t="str">
            <v>2019-09-26</v>
          </cell>
          <cell r="DL6" t="str">
            <v>2019-09-27T15:09:34</v>
          </cell>
          <cell r="DM6">
            <v>69384798</v>
          </cell>
          <cell r="DN6" t="str">
            <v>c421d092-2c40-4051-845b-224fcb3bf155</v>
          </cell>
          <cell r="DO6" t="str">
            <v>ee.humanitarianresponse.info:tXeDIHU9dVwhbqFx</v>
          </cell>
          <cell r="DP6" t="str">
            <v>vp86QYmujSsq9anoBGtGAw</v>
          </cell>
        </row>
        <row r="7">
          <cell r="T7" t="str">
            <v>1</v>
          </cell>
          <cell r="U7" t="str">
            <v>W G B M D</v>
          </cell>
          <cell r="V7" t="str">
            <v>CH AD YA MA OA</v>
          </cell>
          <cell r="W7" t="str">
            <v>En el Servicio Jesuita a migrantes realizamos una intervención social multidimensional a personas migrantes y refugiadas, donde cada año se atienden entre 6000 y 8000 usuarios y usuarias. 
El SJM trabaja con un índice de inclusión social, para determinar el avance de inserción de una persona migrante en Chile, en este de incluye el desglose por género y sexo, y se consideran otras variables como personas trans y género no binario.  
Es relevante destacar que si bien en los perfiles que se elaboran hay un desglose por sexo y género, a quienes asisten a la oficina en busca de asesorías o apoyo se les atiende sin distinciones de ningún tipo, poniendo de en práctica de esta manera una política de no discriminación. 
Teniendo esta consideración como premisa, es importante destacar que dada nuestra aproximación a las personas de mayor vulnerabilidad económica y social, la mayoría de quienes buscan apoyo y atención en el SJM son de género femenino.</v>
          </cell>
          <cell r="X7" t="str">
            <v>Ficha de Atención Social</v>
          </cell>
          <cell r="Y7" t="str">
            <v>4</v>
          </cell>
          <cell r="Z7" t="str">
            <v>2</v>
          </cell>
          <cell r="AA7" t="str">
            <v>EQA</v>
          </cell>
          <cell r="AB7" t="str">
            <v>CH YA MA</v>
          </cell>
          <cell r="AC7" t="str">
            <v>La atención que brinda el SJm está adaptada a las distintas necesidades de las personas según sexo, género, discapacidad, entre otros . Nuestras instalaciones cuentan con accesos para personas con movilidad reducida, mudadores, profesionales que realizan interpretación de lengua de señas. 
Si en la atención se distingue que la persona se encuentra en riesgo de violencia de género, es derivada a centros donde el SJM tiene convenios (APROFA y CAPS), en el caso de las mujeres con riesgo o en situación de violencia intrafamiliar son derivadas a casa de acogida. 
Hay tres públicos específicos para los que desarrollamos programas integrales. 
- Niños, dado su difícil proceso de adaptación e integración en el mundo educacional Chileno desarrollamos programas orientados tanto a su adecuación como a la recepción de las instituciones educacionales. 
- Adulto Jóven y de Mediana edad, dado la imperante necesidad de empleo, desarrollamos un plan laboral integral.</v>
          </cell>
          <cell r="AD7" t="str">
            <v>Fichas área educación e interculturalidad; programa laboral área social.</v>
          </cell>
          <cell r="AE7" t="str">
            <v>2</v>
          </cell>
          <cell r="AF7" t="str">
            <v>1 2 3</v>
          </cell>
          <cell r="AG7" t="str">
            <v>W G B M D</v>
          </cell>
          <cell r="AH7" t="str">
            <v>CH AD YA MA OA</v>
          </cell>
          <cell r="AI7" t="str">
            <v>La participación de las personas en los distintos programas que implementa el SJM son distintas según el área de intervención.
Área Social: Dentro de esta área trabajamos los siguientes programas: 
Atención Social: La participación de las personas afectadas es de retroalimentación al servicio prestado por el equipo mediante una evaluación de la atención que nos permite mejorar los procesos. 
Programa Comunitario: Se desarrolla a partir de diagnósticos participativos con los agentes del territorio siendo ellos mismos quienes definen las líneas de acción y proceso de implementación. Así mismo se desarrolla al final de cada proceso una evaluación sistemática conjunta. 
Grupo de Mujeres: El trabajo de este grupo se desarrolla a partir de las necesidades que las mismas mujeres han presentado al momento de acceder al SJM. Son ellas, guiadas por las responsables del programa quienes definen así las principales temáticas que se desarrollarán durante el año. 
Programa Laboral: Las personas que participan de este programa si bien no tienen injerencia en las definiciones de procesos, son vitales para caracterizar las necesidades, redes y oportunidades de trabajo por área de desempeño y/o expertiz. 
Área Educación: 
Migración y Escuela: El programa completo se implementa desde un diagnóstico a los distintos actores de la comunidad educativa.</v>
          </cell>
          <cell r="AJ7" t="str">
            <v>Programa Atención Social, Comunitario, Grupo de Mujeres, Laboral y Migración Escuela</v>
          </cell>
          <cell r="AK7" t="str">
            <v>4</v>
          </cell>
          <cell r="AL7" t="str">
            <v>3 2</v>
          </cell>
          <cell r="AM7" t="str">
            <v>NS</v>
          </cell>
          <cell r="AN7" t="str">
            <v>NS</v>
          </cell>
          <cell r="AO7" t="str">
            <v>- Porcentaje de personas migrantes participantes que avanzan hacia la inclusión: Porcentaje de personas migrantes con las que trabajamos que avanzan hacia una situación de mayor inclusión según nuestro índice socioeconómico y de acceso a DDHH 
- Porcentaje de satisfacción de las personas migrantes participantes en programas y proyectos del SJM: Promedio del porcentaje de satisfacción de las personas migrantes atendidas/beneficiadas/participantes/capacitadas por programas y proyectos del SJM de acuerdo a encuestas aplicadas, actualmente el índice de satisfacción es del 80%</v>
          </cell>
          <cell r="AP7" t="str">
            <v>Tablero de control SJM</v>
          </cell>
          <cell r="AQ7" t="str">
            <v>1</v>
          </cell>
          <cell r="AR7" t="str">
            <v>2</v>
          </cell>
          <cell r="AS7" t="str">
            <v>M</v>
          </cell>
          <cell r="DG7">
            <v>0</v>
          </cell>
          <cell r="DH7" t="str">
            <v>2M</v>
          </cell>
          <cell r="DI7" t="str">
            <v>2 (M)</v>
          </cell>
          <cell r="DJ7" t="str">
            <v>submitted_via_web</v>
          </cell>
          <cell r="DK7" t="str">
            <v>2019-09-25</v>
          </cell>
          <cell r="DL7" t="str">
            <v>2019-09-26T16:57:33</v>
          </cell>
          <cell r="DM7">
            <v>69296130</v>
          </cell>
          <cell r="DN7" t="str">
            <v>233a69c3-bab6-4940-8061-b2f1e4773812</v>
          </cell>
          <cell r="DO7" t="str">
            <v>ee.humanitarianresponse.info:qbonKZlZTVzejNwV</v>
          </cell>
          <cell r="DP7" t="str">
            <v>vfoR5HATuvHcK2Mb4RV9e4</v>
          </cell>
        </row>
        <row r="8">
          <cell r="T8" t="str">
            <v>0</v>
          </cell>
          <cell r="W8" t="str">
            <v>Las personas migrantes que asisten a la Bolsa de Empleo son en porcentajes: 58% mujeres y 42% hombres y en Asesoría Jurídica 54% mujeres y 46% hombres en las atenciones. Nuestras ofertas de empleo son conforme la demanda de los empleadores. Intentamos que haya paridad pero no rechazamos ofertas de los empleadores/as dado la poca oferta por su parte .</v>
          </cell>
          <cell r="X8" t="str">
            <v>Genero INCAMI</v>
          </cell>
          <cell r="Y8" t="str">
            <v>0</v>
          </cell>
          <cell r="Z8" t="str">
            <v>1</v>
          </cell>
          <cell r="AA8" t="str">
            <v>W M</v>
          </cell>
          <cell r="AB8" t="str">
            <v>NS</v>
          </cell>
          <cell r="AC8" t="str">
            <v>Contamos con un indice de vulnerabilidad que pondera varias categorías como vulnerables como el genero y edad; así como proceso de regularización migratorio, situación social, situación familiar, etc. Así damos prioridad a todas aquellas personas que ponderen en el índice de vulnerabilidad medio y alto para la preferencia a la posición en las ofertas de empleo</v>
          </cell>
          <cell r="AD8" t="str">
            <v>Registro de Bolsa de Empleo</v>
          </cell>
          <cell r="AE8" t="str">
            <v>3</v>
          </cell>
          <cell r="AF8" t="str">
            <v>3 4</v>
          </cell>
          <cell r="AG8" t="str">
            <v>W M</v>
          </cell>
          <cell r="AH8" t="str">
            <v>AD YA MA</v>
          </cell>
          <cell r="AI8" t="str">
            <v>Las personas especificadas participan de las distintas charlas: bolsa de empleo y asesoría jurídica. Donde además de información sobre cómo mejorar los CV, otorgamos información sobre todos los tipos de visas, sus requisitos y como aplicar a la adecuada según para quién. La población objetivo son los adultos de mediana edad, jóvenes y adultos mayores en búsqueda de empleo y en búsqueda de información para su regularización. Los adolescentes y adultos de mediana edad son los mas preocupados por lo trámites de extranjería online, que también atendemos en Bolsa de Empleo, dado que son quienes manejan las mejor las computadoras</v>
          </cell>
          <cell r="AJ8" t="str">
            <v>Población de interés Observaciones</v>
          </cell>
          <cell r="AK8" t="str">
            <v>4</v>
          </cell>
          <cell r="AL8" t="str">
            <v>2</v>
          </cell>
          <cell r="AM8" t="str">
            <v>W M</v>
          </cell>
          <cell r="AN8" t="str">
            <v>YA MA OA</v>
          </cell>
          <cell r="AO8" t="str">
            <v>1- registro de personas migrantes: registro/encuesta de bolsa de empleo
2- registro en asesoria- encuesta para recopilar datos</v>
          </cell>
          <cell r="AP8" t="str">
            <v>REGISTRO BOLSA DE EMPLEO/ REGISTRO ASESORIA</v>
          </cell>
          <cell r="AQ8" t="str">
            <v>4</v>
          </cell>
          <cell r="AR8" t="str">
            <v>3</v>
          </cell>
          <cell r="AS8" t="str">
            <v>M</v>
          </cell>
          <cell r="DG8">
            <v>0</v>
          </cell>
          <cell r="DH8" t="str">
            <v>3M</v>
          </cell>
          <cell r="DI8" t="str">
            <v>3 (M)</v>
          </cell>
          <cell r="DJ8" t="str">
            <v>submitted_via_web</v>
          </cell>
          <cell r="DK8" t="str">
            <v>2019-09-26</v>
          </cell>
          <cell r="DL8" t="str">
            <v>2019-09-27T20:16:05</v>
          </cell>
          <cell r="DM8">
            <v>69411599</v>
          </cell>
          <cell r="DN8" t="str">
            <v>1470f9df-1905-450a-8e29-53ff7c0d525d</v>
          </cell>
          <cell r="DO8" t="str">
            <v>ee.humanitarianresponse.info:uxi1Aly5EVNEOoO4</v>
          </cell>
          <cell r="DP8" t="str">
            <v>vp86QYmujSsq9anoBGtGAw</v>
          </cell>
        </row>
        <row r="9">
          <cell r="T9" t="str">
            <v>1</v>
          </cell>
          <cell r="U9" t="str">
            <v>W G B M D</v>
          </cell>
          <cell r="V9" t="str">
            <v>CH AD YA MA OA</v>
          </cell>
          <cell r="W9" t="str">
            <v>Diagnósticos participativos realizados con migrantes y refugiados venezolanos en años anteriores, da cuenta de las vulnerabilidades por razones de genero a las que se exponen las poblaciones de interés en trayecto a país de acogida y en su proceso de integración local.
Síntesis de proyecto sobre factores de riesgo para mujeres en situación de movilidad humana, da cuenta del desconocimiento de las normativas y mecanismos de protección.
Existencia de relaciones de poder entre géneros vulneran los derechos de las mujeres y población LGTBI.
insuficiente especialización sobre la intervención con población LGTBI en situación de movilidad humana en el contexto local.
Existencia de actos discriminatorios hacia las personas por sus caracteres sexuales, identidad de genero, orientación sexual y vulneraciones por interseccionalidad.</v>
          </cell>
          <cell r="X9" t="str">
            <v>Diagnósticos participativos, análisis nacionales, cartografía FASIC sobre lugares seguros para población LGTBI, convenciones internacionales.</v>
          </cell>
          <cell r="Y9" t="str">
            <v>4</v>
          </cell>
          <cell r="Z9" t="str">
            <v>2</v>
          </cell>
          <cell r="AA9" t="str">
            <v>W G B M D</v>
          </cell>
          <cell r="AB9" t="str">
            <v>CH AD YA MA OA</v>
          </cell>
          <cell r="AC9" t="str">
            <v>Reconoce las necesidades especificas, según grupo etario, las relaciones inter y intra géneros, incorpora otras discriminaciones ( sociales, económicas, étnicas etc.). Reconoce la división sexual del trabajo. Se adapta al desarrollo del ciclo vital de las personas.</v>
          </cell>
          <cell r="AD9" t="str">
            <v>Diagnósticos participativos, Evaluaciones sociales FASIC, herramienta para identificar personas en mayor riesgo ACNUR.</v>
          </cell>
          <cell r="AE9" t="str">
            <v>4</v>
          </cell>
          <cell r="AF9" t="str">
            <v>1 2</v>
          </cell>
          <cell r="AG9" t="str">
            <v>W G B M D</v>
          </cell>
          <cell r="AH9" t="str">
            <v>YA MA OA</v>
          </cell>
          <cell r="AI9" t="str">
            <v>influyen mediante las expresión de necesidades en los procesos de intervención en los que participan, mediante los diagnósticos participativos, y consultas respecto  del conocimiento de intervención especializada en temáticas de genero y diversidad. Niños y niñas no han sido consultados directamente pero se consideran sus necesidades en fichas de evaluación.</v>
          </cell>
          <cell r="AJ9" t="str">
            <v>Diagnósticos participativos. Fichas de evaluación</v>
          </cell>
          <cell r="AK9" t="str">
            <v>4</v>
          </cell>
          <cell r="AL9" t="str">
            <v>3 2</v>
          </cell>
          <cell r="AM9" t="str">
            <v>W G B M D</v>
          </cell>
          <cell r="AN9" t="str">
            <v>CH AD YA MA OA</v>
          </cell>
          <cell r="AO9" t="str">
            <v># de fichas de evaluación realizadas- #  de derivaciones cursadas. # de escuelas y organizaciones contactadas # de charlas y talleres realizados # de personas VVBG identificadas # de personas  con necesidades de atención especifica identificadas
# de personas atendidas  desagregadas por edad y género</v>
          </cell>
          <cell r="AP9" t="str">
            <v>Fichas de atención- listas de registro de casos-  Síntesis estádisticas desagregadas - catastro de org</v>
          </cell>
          <cell r="AQ9" t="str">
            <v>4</v>
          </cell>
          <cell r="AR9" t="str">
            <v>4</v>
          </cell>
          <cell r="AS9" t="str">
            <v>M</v>
          </cell>
          <cell r="DG9">
            <v>0</v>
          </cell>
          <cell r="DH9" t="str">
            <v>4M</v>
          </cell>
          <cell r="DI9" t="str">
            <v>4 (M)</v>
          </cell>
          <cell r="DJ9" t="str">
            <v>submitted_via_web</v>
          </cell>
          <cell r="DK9" t="str">
            <v>2019-09-26</v>
          </cell>
          <cell r="DL9" t="str">
            <v>2019-09-27T16:02:54</v>
          </cell>
          <cell r="DM9">
            <v>69390850</v>
          </cell>
          <cell r="DN9" t="str">
            <v>b0bbd956-ddd7-4aaa-ba7e-476c74f0d8cf</v>
          </cell>
          <cell r="DO9" t="str">
            <v>ee.humanitarianresponse.info:HShR4j9TEXTke1Vv</v>
          </cell>
          <cell r="DP9" t="str">
            <v>vp86QYmujSsq9anoBGtGAw</v>
          </cell>
        </row>
        <row r="10">
          <cell r="T10" t="str">
            <v>0</v>
          </cell>
          <cell r="W10" t="str">
            <v>No gender analysis yet</v>
          </cell>
          <cell r="X10" t="str">
            <v>Submission_RMRP_2020_UNICEF_CHILE</v>
          </cell>
          <cell r="Y10" t="str">
            <v>0</v>
          </cell>
          <cell r="Z10" t="str">
            <v>1</v>
          </cell>
          <cell r="AA10" t="str">
            <v>G B</v>
          </cell>
          <cell r="AB10" t="str">
            <v>CH AD</v>
          </cell>
          <cell r="AC10" t="str">
            <v>Not defined yet</v>
          </cell>
          <cell r="AD10" t="str">
            <v>Submission_RMRP_2020_UNICEF_CHILE</v>
          </cell>
          <cell r="AE10" t="str">
            <v>4</v>
          </cell>
          <cell r="AF10" t="str">
            <v>3</v>
          </cell>
          <cell r="AG10" t="str">
            <v>G B</v>
          </cell>
          <cell r="AH10" t="str">
            <v>CH AD</v>
          </cell>
          <cell r="AI10" t="str">
            <v>Immigrant Children will be interview during the field work of the study, giving information regarding their situation (and their families) that will be use to define the messages and the content of the communication campaign. Besides, the campaign will be also delivered to children.</v>
          </cell>
          <cell r="AJ10" t="str">
            <v>to be develop in 2020</v>
          </cell>
          <cell r="AK10" t="str">
            <v>4</v>
          </cell>
          <cell r="AL10" t="str">
            <v>2</v>
          </cell>
          <cell r="AM10" t="str">
            <v>G B</v>
          </cell>
          <cell r="AN10" t="str">
            <v>CH AD</v>
          </cell>
          <cell r="AO10" t="str">
            <v>number of people that participate in activities that promote social cohesion, this will be determined through the number of people reached by the communication campaign</v>
          </cell>
          <cell r="AP10" t="str">
            <v>to be developed in 2020</v>
          </cell>
          <cell r="AQ10" t="str">
            <v>4</v>
          </cell>
          <cell r="AR10" t="str">
            <v>4</v>
          </cell>
          <cell r="AS10" t="str">
            <v>M</v>
          </cell>
          <cell r="DG10">
            <v>0</v>
          </cell>
          <cell r="DH10" t="str">
            <v>4M</v>
          </cell>
          <cell r="DI10" t="str">
            <v>4 (M)</v>
          </cell>
          <cell r="DJ10" t="str">
            <v>submitted_via_web</v>
          </cell>
          <cell r="DK10" t="str">
            <v>2019-09-29</v>
          </cell>
          <cell r="DL10" t="str">
            <v>2019-10-01T14:32:54</v>
          </cell>
          <cell r="DM10">
            <v>69786806</v>
          </cell>
          <cell r="DN10" t="str">
            <v>258d6261-9c35-4f87-876d-8225edd42be1</v>
          </cell>
          <cell r="DO10" t="str">
            <v>ee.humanitarianresponse.info:hBAZl4oPZohrb4iV</v>
          </cell>
          <cell r="DP10" t="str">
            <v>vp86QYmujSsq9anoBGtGAw</v>
          </cell>
        </row>
        <row r="11">
          <cell r="T11" t="str">
            <v>1</v>
          </cell>
          <cell r="U11" t="str">
            <v>W M</v>
          </cell>
          <cell r="V11" t="str">
            <v>MA OA</v>
          </cell>
          <cell r="W11" t="str">
            <v>Para comprender el por qué las migraciones laborales son un asunto sindical, es importante
partir por una simple premisa: los trabajadores migrantes son trabajadores.
Los diversos problemas a los que se enfrentan los trabajadores y trabajadoras migrantes
son sin lugar a dudas demandas propias del mundo del trabajo, que afectan a los trabajadores
independientemente de su nacionalidad. A pesar de esto, la vulnerabilidad en la cual
se encuentran los trabajadores y trabajadoras extranjeras se ve potenciada producto de
situaciones como la de falta de recursos económicos, barreras idiomáticas, dificultades en
el acceso a la regularidad migratoria, ausencia de redes de apoyo, entre otras. Esto se acrecenta para el caso de las mujeres que enfrentan mayores barreras de acceso al mundo laboral formal. Es necesario que conozcan sus derechos laborales para empoderar a los trabajadores y trabajadoras. Asimismo, las actividades de sensibilización contribuirán a una mejor relación entre los trabajadores migrantes y los nacionales.</v>
          </cell>
          <cell r="X11" t="str">
            <v>La Mesa Sindical en Chile: Una experiencia de unidad sindical a favor de las trabajadoras y los trabajadores migrantes</v>
          </cell>
          <cell r="Y11" t="str">
            <v>4</v>
          </cell>
          <cell r="Z11" t="str">
            <v>0</v>
          </cell>
          <cell r="AE11" t="str">
            <v>0</v>
          </cell>
          <cell r="AF11" t="str">
            <v>1 2 3 4</v>
          </cell>
          <cell r="AG11" t="str">
            <v>W M</v>
          </cell>
          <cell r="AH11" t="str">
            <v>MA OA</v>
          </cell>
          <cell r="AI11" t="str">
            <v>La OIT realizó una reunión del grupo integración en la que participaron ONGs, ACNUR, OIM y las centrales sindicales del país. En dicha reunión se realizó un análisis de necesidades y las líneas de acción a seguir. En este sentido, las centrales sindicales fueron parte del proceso de diseño y dado que implementarán las actividades postuladas serán parte de todos los procesos involucrados en la gestión de los proyectos.</v>
          </cell>
          <cell r="AJ11" t="str">
            <v>PPT- Plan Regional de Respuesta a Refugiados y Migrantes</v>
          </cell>
          <cell r="AK11" t="str">
            <v>4</v>
          </cell>
          <cell r="AL11" t="str">
            <v>3 2</v>
          </cell>
          <cell r="AM11" t="str">
            <v>W M</v>
          </cell>
          <cell r="AN11" t="str">
            <v>YA MA OA</v>
          </cell>
          <cell r="AO11" t="str">
            <v>Las actividades planificadas contemplan el registro de los participantes por edad y por género, por lo que contaremos con dicha información. Asimismo, al final de la escuela sindical se realizará una encuesta de evaluación de dicha escuela. Por otra parte, el banner de información cuenta con un mecanismo de retroalimentación.</v>
          </cell>
          <cell r="AP11" t="str">
            <v>Submission_RMRP 2020_OIT_CHL</v>
          </cell>
          <cell r="AQ11" t="str">
            <v>4</v>
          </cell>
          <cell r="AR11" t="str">
            <v>4</v>
          </cell>
          <cell r="AS11" t="str">
            <v>M</v>
          </cell>
          <cell r="DG11">
            <v>0</v>
          </cell>
          <cell r="DH11" t="str">
            <v>4M</v>
          </cell>
          <cell r="DI11" t="str">
            <v>4 (M)</v>
          </cell>
          <cell r="DJ11" t="str">
            <v>submitted_via_web</v>
          </cell>
          <cell r="DK11" t="str">
            <v>2019-09-26</v>
          </cell>
          <cell r="DL11" t="str">
            <v>2019-09-27T18:29:47</v>
          </cell>
          <cell r="DM11">
            <v>69405003</v>
          </cell>
          <cell r="DN11" t="str">
            <v>1601adaf-e76c-4f12-bc49-0f8ba2121a02</v>
          </cell>
          <cell r="DO11" t="str">
            <v>ee.humanitarianresponse.info:YmDCGf9bhEth7A24</v>
          </cell>
          <cell r="DP11" t="str">
            <v>vp86QYmujSsq9anoBGtGAw</v>
          </cell>
        </row>
        <row r="12">
          <cell r="T12" t="str">
            <v>2</v>
          </cell>
          <cell r="U12" t="str">
            <v>W G B</v>
          </cell>
          <cell r="V12" t="str">
            <v>YC CH</v>
          </cell>
          <cell r="W12" t="str">
            <v>El proyecto en todos sus componentes contempla la promoción de la igualdad de género, la protección contra la explotación y el abuso sexual y la participación de las personas de interés. Las personas son el elemento central de nuestras intervenciones. Asumimos igualmente un compromiso diferenciado las mujeres y las niñas entendiendo que en las situaciones de crisis son los grupos más afectados. Por tal motivo consideramos sus necesidades específicas y los riesgos en materia de protección desarrollando y aprovechando sus capacidades En las diversas prestaciones y servicios que se entregan en el proyecto se realiza una programación que incluye el enfoque de edad, género y diversidad</v>
          </cell>
          <cell r="X12" t="str">
            <v>Descripcion del Proyecto</v>
          </cell>
          <cell r="Y12" t="str">
            <v>4</v>
          </cell>
          <cell r="Z12" t="str">
            <v>2</v>
          </cell>
          <cell r="AA12" t="str">
            <v>W G B</v>
          </cell>
          <cell r="AB12" t="str">
            <v>YC CH AD YA MA</v>
          </cell>
          <cell r="AC12" t="str">
            <v>El proyecto en todos sus componentes contempla la promoción de la igualdad de género, la protección contra la explotación y el abuso sexual y la participación de las personas de interés. Las personas son el elemento central de nuestras intervenciones. Asumimos igualmente un compromiso diferenciado las mujeres y las niñas entendiendo que en las situaciones de crisis son los grupos más afectados. Por tal motivo consideramos sus necesidades específicas y los riesgos en materia de protección desarrollando y aprovechando sus capacidades En las diversas prestaciones y servicios que se entregan en el proyecto se realiza una programación que incluye el enfoque de edad, género y diversidad</v>
          </cell>
          <cell r="AD12" t="str">
            <v>Descripcion del proyecto - Politica de diversidad</v>
          </cell>
          <cell r="AE12" t="str">
            <v>4</v>
          </cell>
          <cell r="AF12" t="str">
            <v>1 2 3</v>
          </cell>
          <cell r="AG12" t="str">
            <v>W G B</v>
          </cell>
          <cell r="AH12" t="str">
            <v>CH YA MA</v>
          </cell>
          <cell r="AI12" t="str">
            <v>El proyecto y sus componentes fomentan la participación de las personas de interés en sus diversas fases. Ya sea detectando sus necesidades y aspiraciones en las fichas de ingreso, recogiendo sus opiniones en los buzones de sugerencias o a través de reuniones directas con los usuarios Igualmente la oferta programática es flexible y se adapta a los requerimientos de nuestra población objetivo que son los niños, niñas y sus familias.</v>
          </cell>
          <cell r="AJ12" t="str">
            <v>Descripcion del proyecto</v>
          </cell>
          <cell r="AK12" t="str">
            <v>4</v>
          </cell>
          <cell r="AL12" t="str">
            <v>3</v>
          </cell>
          <cell r="AM12" t="str">
            <v>W G B M</v>
          </cell>
          <cell r="AN12" t="str">
            <v>YC CH AD YA MA OA</v>
          </cell>
          <cell r="AO12" t="str">
            <v>Los principales indicadores son 
# De personas que acceden a las prestaciones del programa diferenciadas por género y edad
# De NFI distribuidos y diferenciados por género y edad
# De actividades comunitarias realizada
Para realizar el levantamiento de información, registro y monitoreo se utilizan diversas herramientas entre las que destacamos: planillas de ingreso, documento de entrega de prestaciones firmadas por las personas de interés, nóminas de asistencia de asistencia, entre otras</v>
          </cell>
          <cell r="AP12" t="str">
            <v>ATT ACTIVITY TRACKING TABLE – REGISTRO DE ATENCIONES</v>
          </cell>
          <cell r="AQ12" t="str">
            <v>4</v>
          </cell>
          <cell r="AR12" t="str">
            <v>4</v>
          </cell>
          <cell r="AS12" t="str">
            <v>M</v>
          </cell>
          <cell r="DG12">
            <v>0</v>
          </cell>
          <cell r="DH12" t="str">
            <v>4M</v>
          </cell>
          <cell r="DI12" t="str">
            <v>4 (M)</v>
          </cell>
          <cell r="DJ12" t="str">
            <v>submitted_via_web</v>
          </cell>
          <cell r="DK12" t="str">
            <v>2019-09-25</v>
          </cell>
          <cell r="DL12" t="str">
            <v>2019-09-26T20:21:31</v>
          </cell>
          <cell r="DM12">
            <v>69310854</v>
          </cell>
          <cell r="DN12" t="str">
            <v>89071c3a-b2ae-4ef5-8001-c561a01c05cd</v>
          </cell>
          <cell r="DO12" t="str">
            <v>ee.humanitarianresponse.info:rGiwdgQLmi33U5md</v>
          </cell>
          <cell r="DP12" t="str">
            <v>vfoR5HATuvHcK2Mb4RV9e4</v>
          </cell>
        </row>
        <row r="13">
          <cell r="T13" t="str">
            <v>0</v>
          </cell>
          <cell r="W13" t="str">
            <v>Las mujeres migrantes, más de la mitad de los migrantes del país, sufren más profundamente las desventajas laborales que hay en Chile, respecto de los hombres. La situación económica agrava aun más esta discriminación, especialmente en situaciones de desplazados. Por tanto el trabajo por cuenta propia es una oportunidad que les permite insertarse mejor en su barrio, cuidar a sus hijos o adultos dependientes y ofrecer un servicio a la comunidad, donde les permita apreciar el aporte que traen.</v>
          </cell>
          <cell r="X13" t="str">
            <v>Mujeres migrantes en Chile: oportunidades y riesgos de cruzar fronteras para trabajar, ILO</v>
          </cell>
          <cell r="Y13" t="str">
            <v>0</v>
          </cell>
          <cell r="Z13" t="str">
            <v>1</v>
          </cell>
          <cell r="AA13" t="str">
            <v>W</v>
          </cell>
          <cell r="AB13" t="str">
            <v>YA MA</v>
          </cell>
          <cell r="AC13" t="str">
            <v>La asistencia se adapta principalmente a mujeres pobres que buscan una oportunidad laboral a través del autoempleo. Dentro de ella hay espacio para minorías y discapacidades y va enfocada en adulto joven y en adultos de mediana edad, ya que es la población en que la Fundación tiene mayor experiencia</v>
          </cell>
          <cell r="AD13" t="str">
            <v>Se desarrollará cuando se presente el proyecto</v>
          </cell>
          <cell r="AE13" t="str">
            <v>4</v>
          </cell>
          <cell r="AF13" t="str">
            <v>1 2 3</v>
          </cell>
          <cell r="AG13" t="str">
            <v>W</v>
          </cell>
          <cell r="AH13" t="str">
            <v>YA MA</v>
          </cell>
          <cell r="AI13" t="str">
            <v>La Fundación cuenta con experiencia de 37 años trabajando con población vulnerable en temas de empleo. Por tanto propone una forma de trabajo, generada en base a esta experiencia, pero siempre al pensar una propuesta involucra a las partes interesadas en el</v>
          </cell>
          <cell r="AJ13" t="str">
            <v>Mesa de trabajo de planificación del proyecto</v>
          </cell>
          <cell r="AK13" t="str">
            <v>4</v>
          </cell>
          <cell r="AL13" t="str">
            <v>3</v>
          </cell>
          <cell r="AM13" t="str">
            <v>W</v>
          </cell>
          <cell r="AN13" t="str">
            <v>YA MA</v>
          </cell>
          <cell r="AO13" t="str">
            <v>N° de mujeres capacitadas/N° de mujeres que inician su emprendimiento
Registro de ingreso mensual por emprendimiento</v>
          </cell>
          <cell r="AP13" t="str">
            <v>Proyecto</v>
          </cell>
          <cell r="AQ13" t="str">
            <v>4</v>
          </cell>
          <cell r="AR13" t="str">
            <v>4</v>
          </cell>
          <cell r="AS13" t="str">
            <v>M</v>
          </cell>
          <cell r="DG13">
            <v>0</v>
          </cell>
          <cell r="DH13" t="str">
            <v>4M</v>
          </cell>
          <cell r="DI13" t="str">
            <v>4 (M)</v>
          </cell>
          <cell r="DJ13" t="str">
            <v>submitted_via_web</v>
          </cell>
          <cell r="DK13" t="str">
            <v>2019-09-26</v>
          </cell>
          <cell r="DL13" t="str">
            <v>2019-09-27T21:23:35</v>
          </cell>
          <cell r="DM13">
            <v>69414561</v>
          </cell>
          <cell r="DN13" t="str">
            <v>9cfeb33f-1276-46d1-9e49-5a84788ef5be</v>
          </cell>
          <cell r="DO13" t="str">
            <v>ee.humanitarianresponse.info:mCa68RKQVrWLXOyD</v>
          </cell>
          <cell r="DP13" t="str">
            <v>vp86QYmujSsq9anoBGtGAw</v>
          </cell>
        </row>
        <row r="14">
          <cell r="T14" t="str">
            <v>1</v>
          </cell>
          <cell r="U14" t="str">
            <v>W M D</v>
          </cell>
          <cell r="V14" t="str">
            <v>CH MA</v>
          </cell>
          <cell r="W14" t="str">
            <v>La población migrante venezolana está compuesta por personas de diversas edades e identidad de género, por lo cual se debe responder a las necesidades particulares de cada grupo. Alojamientos, cursos o talleres de capacitación, atención social o psicosocial, entre otros.</v>
          </cell>
          <cell r="X14" t="str">
            <v>Hoja de Interpretacion de Necesidades</v>
          </cell>
          <cell r="Y14" t="str">
            <v>4</v>
          </cell>
          <cell r="Z14" t="str">
            <v>1</v>
          </cell>
          <cell r="AA14" t="str">
            <v>W M D</v>
          </cell>
          <cell r="AB14" t="str">
            <v>CH MA</v>
          </cell>
          <cell r="AC14" t="str">
            <v>La asistencia prestada por las actividades están atravesadas por un enfoque de género, por ejemplo se espera desarrollar diseminación e implementación de mecanismos inter-institucionales de referencia para la atención de NNA migrantes y refugiados.</v>
          </cell>
          <cell r="AD14" t="str">
            <v>Hoja de Interpretación de Necesidades</v>
          </cell>
          <cell r="AE14" t="str">
            <v>4</v>
          </cell>
          <cell r="AF14" t="str">
            <v>1 3</v>
          </cell>
          <cell r="AG14" t="str">
            <v>W G B M</v>
          </cell>
          <cell r="AH14" t="str">
            <v>CH YA</v>
          </cell>
          <cell r="AI14" t="str">
            <v>Las actividades que están destinadas a la población venezolana considerando edades y género según corresponda la finalidad de la misma. Si surgen necesidades propias por grupo etario y género, obliga a replantear los objetivos y foco de las acciones. Por lo tanto no hay grupos excluidos.</v>
          </cell>
          <cell r="AJ14" t="str">
            <v>Planilla de Registro de Actividades RMRP 2020</v>
          </cell>
          <cell r="AK14" t="str">
            <v>4</v>
          </cell>
          <cell r="AL14" t="str">
            <v>2</v>
          </cell>
          <cell r="AM14" t="str">
            <v>W M</v>
          </cell>
          <cell r="AN14" t="str">
            <v>CH</v>
          </cell>
          <cell r="AO14" t="str">
            <v># de niños refugiados y migrantes de Venezuela que recibieron servicios especializados de protección infantil (prevención y respuesta a la violencia), excluidos los servicios legales. Se desagrega entre niños y niñas menores de 18 años. 
# de refugiados y migrantes de Venezuela provistos de artículos no alimentarios. Se desagrega por Hombres, mujeres, niños y niñas. 
Ambos indicadores se determinan el beneficio con un registro de productos o servicios entregados.</v>
          </cell>
          <cell r="AP14" t="str">
            <v>Planilla de Registro de Actividades RMRP 2020</v>
          </cell>
          <cell r="AQ14" t="str">
            <v>4</v>
          </cell>
          <cell r="AR14" t="str">
            <v>4</v>
          </cell>
          <cell r="AS14" t="str">
            <v>M</v>
          </cell>
          <cell r="DG14">
            <v>0</v>
          </cell>
          <cell r="DH14" t="str">
            <v>4M</v>
          </cell>
          <cell r="DI14" t="str">
            <v>4 (M)</v>
          </cell>
          <cell r="DJ14" t="str">
            <v>submitted_via_web</v>
          </cell>
          <cell r="DK14" t="str">
            <v>2019-09-24</v>
          </cell>
          <cell r="DL14" t="str">
            <v>2019-09-25T17:16:45</v>
          </cell>
          <cell r="DM14">
            <v>69176420</v>
          </cell>
          <cell r="DN14" t="str">
            <v>51711b55-ecc8-4ae9-b2eb-7b386879d1a2</v>
          </cell>
          <cell r="DO14" t="str">
            <v>ee.humanitarianresponse.info:imxU649jVPgwxKrF</v>
          </cell>
          <cell r="DP14" t="str">
            <v>vfoR5HATuvHcK2Mb4RV9e4</v>
          </cell>
        </row>
        <row r="15">
          <cell r="T15" t="str">
            <v>1</v>
          </cell>
          <cell r="U15" t="str">
            <v>W G D</v>
          </cell>
          <cell r="V15" t="str">
            <v>YC CH AD YA MA</v>
          </cell>
          <cell r="W15" t="str">
            <v>El acceso al sistema educativo, la inclusión dentro de él y el desempeño educativo de personas en situación de movilidad se encuentran determinados por variables de género y edad. Estas usualmente se encuentran invisibilizadas debido a las importantes dificultades para acceder a datos pertinentes y desagregados según edad y género respecto a este grupo de población, pero se vuelven evidentes al observar los resultados de evaluaciones sistemáticas de aprendizajes, así como los diferentes niveles a los que llegan niños y niñas dentro de los sistemas escolares. Asimismo, es posible observar formas de violencia escolar basada en género que afectan de manera desproporcionada a niñas dentro del sistema escolar las que, cruzadas con la situación migratoria, agudizan las experiencias de discriminación, xenofobia y racismo.</v>
          </cell>
          <cell r="X15" t="str">
            <v>Antecedentes para una estrategia regional de respuesta de la UNESCO a la situación  de personas en contexto de movilidad  en América Latina y el Caribe</v>
          </cell>
          <cell r="Y15" t="str">
            <v>4</v>
          </cell>
          <cell r="Z15" t="str">
            <v>2</v>
          </cell>
          <cell r="AA15" t="str">
            <v>W G B M D</v>
          </cell>
          <cell r="AB15" t="str">
            <v>YC CH AD YA MA</v>
          </cell>
          <cell r="AC15" t="str">
            <v>Las actividades de asistencia técnica a nivel institucional buscan fortalecer los sistemas de información y gestión educativa, promoviendo la disponibilidad de datos confiables, precisos, relevantes y oportunos. En particular, la relevancia se encuentra asociada a que la captura de datos y su interpretación permita acceder a información desagregada por edad y sexo y, con ello, fortalezca estrategias de planificación educativa que considere los obstáculos estructurales específicos para el acceso a los sistemas educativos de niños y niñas. 
Asimismo, las actividades de asistencia asociadas a la producción de lineamientos y guías para el fortalecimiento de la respuesta educativa en materia de movilidad humana e inclusión considera el desarrollo de herramientas para el desarrollo socioemocional y el apoyo psicosocial de niñas y niños, considerando las variables de género involucradas en dichos desarrollos. Asimismo, considera la incorporación de lineamientos para la educación integral en sexualidad y el abordaje de la violencia basada en género dentro de contextos educativos y para diferentes niveles escolares. Asimismo, estos lineamientos entregan orientaciones a diferentes actores del sistema escolar: hacedores de política, directivos, docentes y estudiantes.</v>
          </cell>
          <cell r="AD15" t="str">
            <v>Guías "Reconstruir sin ladrillos" y "Orientaciones técnicas internacionales sobre educación en sexualidad"</v>
          </cell>
          <cell r="AE15" t="str">
            <v>4</v>
          </cell>
          <cell r="AF15" t="str">
            <v>1 2 3</v>
          </cell>
          <cell r="AG15" t="str">
            <v>W G B M</v>
          </cell>
          <cell r="AH15" t="str">
            <v>YC CH AD YA MA</v>
          </cell>
          <cell r="AI15" t="str">
            <v>La información resultante de los procesos de fortalecimiento de los sistemas de información y gestión educativa, desagregados por   género y edad determinan el tipo de prioridades de planificación de la asistencia técnica.</v>
          </cell>
          <cell r="AJ15" t="str">
            <v>Antecedentes para una estrategia regional de respuesta de la UNESCO a la situación  de personas en contexto de movilidad  en América Latina y el Caribe</v>
          </cell>
          <cell r="AK15" t="str">
            <v>4</v>
          </cell>
          <cell r="AL15" t="str">
            <v>2</v>
          </cell>
          <cell r="AM15" t="str">
            <v>W M</v>
          </cell>
          <cell r="AN15" t="str">
            <v>NS</v>
          </cell>
          <cell r="AO15" t="str">
            <v>El indicador tiene que ver con el número de talleres de capacitación y asistencia técnica realizados a los equipos del Ministerio de Educación de Chile.</v>
          </cell>
          <cell r="AP15" t="str">
            <v>Nota conceptual proyecto - Fortalecimiento de las capacidades de planificación de los Ministerios de Educación en contextos de movilidad humana</v>
          </cell>
          <cell r="AQ15" t="str">
            <v>3</v>
          </cell>
          <cell r="AR15" t="str">
            <v>4</v>
          </cell>
          <cell r="AS15" t="str">
            <v>M</v>
          </cell>
          <cell r="DG15">
            <v>0</v>
          </cell>
          <cell r="DH15" t="str">
            <v>4M</v>
          </cell>
          <cell r="DI15" t="str">
            <v>4 (M)</v>
          </cell>
          <cell r="DJ15" t="str">
            <v>submitted_via_web</v>
          </cell>
          <cell r="DK15" t="str">
            <v>2019-09-26</v>
          </cell>
          <cell r="DL15" t="str">
            <v>2019-09-27T20:15:25</v>
          </cell>
          <cell r="DM15">
            <v>69411582</v>
          </cell>
          <cell r="DN15" t="str">
            <v>49778df1-c200-497e-bf3e-f100f2eba843</v>
          </cell>
          <cell r="DO15" t="str">
            <v>ee.humanitarianresponse.info:q4u6ILaBuhl1aVne</v>
          </cell>
          <cell r="DP15" t="str">
            <v>vp86QYmujSsq9anoBGtGAw</v>
          </cell>
        </row>
        <row r="16">
          <cell r="T16" t="str">
            <v>1</v>
          </cell>
          <cell r="U16" t="str">
            <v>W M</v>
          </cell>
          <cell r="V16" t="str">
            <v>YA MA OA</v>
          </cell>
          <cell r="W16" t="str">
            <v>Se realizó un levantamiento de información en el 2018 en un Centro de Salud Familiar CESFAM en la comuna De Santiago Centro con una población total de 90 mil inscritos siendo el 65% de nacionalidad venezolana y estos según la profesional de salud y las solicitudes de consultas para psicólogos representaba el 83%  con problemas de ansiedad por separación, cuadros depresivos y trastornos de estrés comunicándolo a la organización por medio de la profesional de la psicología con experiencia en duelo y escenarios traumáticos del individuo, de lo anterior se diseñan y elaboran programas de atención a la comunidad refugiada y migrante venezolana que se encuentra en Chile por medio de grupo de apoyo. Y atención psicosocial para diagnoticar desde ese escenario otras necesidades sin protección alguna como son los profesionales extranjeros que requeiren acompañamiento, asesoria y aporte econimico para revalidar sus títulos en Chile.</v>
          </cell>
          <cell r="X16" t="str">
            <v>Acta de reunión con personal de salud</v>
          </cell>
          <cell r="Y16" t="str">
            <v>4</v>
          </cell>
          <cell r="Z16" t="str">
            <v>1</v>
          </cell>
          <cell r="AA16" t="str">
            <v>W M D</v>
          </cell>
          <cell r="AB16" t="str">
            <v>YA MA OA</v>
          </cell>
          <cell r="AC16" t="str">
            <v>la atención entregada desde cada una de las actividades son adaptadas al grupo etario, se toma en cuenta situación se encuentra migratoria, si vive en refugios, casas de acogida o ha vivido en situación de calle, si tiene familia en Venezuela y su situación familiar. Realizamos este diagnostico cuando se planifica la atención previamente solicitada por responsables de casas de acogida o refugios. En la difusión de las atenciones juegan un rol importante con quienes tenemos alianzas parroquias, gobierno local u otras organizacione con atención a la comunidad venezolana en diferentes comunas pertenecientes a la Región Metropolitana.</v>
          </cell>
          <cell r="AD16" t="str">
            <v>Actas de visitas y correos email.</v>
          </cell>
          <cell r="AE16" t="str">
            <v>4</v>
          </cell>
          <cell r="AF16" t="str">
            <v>1 3 4</v>
          </cell>
          <cell r="AG16" t="str">
            <v>W M D</v>
          </cell>
          <cell r="AH16" t="str">
            <v>YA MA OA</v>
          </cell>
          <cell r="AI16" t="str">
            <v>Con la aplicación de instrumentos de evaluación en encuestas de satisfacción los participantes realizan sus alcances y apreciaciones respecto a la atención entregada y que le agregaría o donde podría apoyar como voluntario y que en área. Desde los talleres han conformado redes de solidaridad en atención al autocuidado y velan por el estado de anímo y comparten información. En los curso de preparación profesional los participantes se comprometen en ser relatores una vez que culminen su proceso, no obstante, cuando tienen y manejan una especialidad se suman a la nómina voluntaria de los relatores.</v>
          </cell>
          <cell r="AJ16" t="str">
            <v>3 grupos de apoyo por Whatsapp</v>
          </cell>
          <cell r="AK16" t="str">
            <v>4</v>
          </cell>
          <cell r="AL16" t="str">
            <v>3</v>
          </cell>
          <cell r="AM16" t="str">
            <v>SGI</v>
          </cell>
          <cell r="AN16" t="str">
            <v>SGI</v>
          </cell>
          <cell r="AO16" t="str">
            <v>Número de consultas de atención primaria de salud para  refugiados y migrantes de Venezuela con el programa de salud mental y apoyo psicosocial. Dinámicas lúdicas donde los participantes reflejan e inicia el proceso de aceptación a las nuevas estructuras socioculturales y  empoderamiento emocional. 
Número de  refugiados y migrantes de Venezuela que recibieron asistencia para revalidar sus títulos academicos. Por medio de talleres y cursos que genera una red que ofrece seguridad y confianza en las etapas iniciales y sucesivas de su integración. 
Número de personas alcanzadas a través de actividades de información y sensibilización. En el primer centro de atención integral donde el refugiado y migrante venezolano tenga asistencia informativa de temas de salud, laboral, migratorios y tambien tenga acceso a las diferentes curso y talleres entregados para su proceso de inclusión laboral y social.</v>
          </cell>
          <cell r="AP16" t="str">
            <v>Asistencias, encuestas digitales de satisfacción y fichas de atenciones</v>
          </cell>
          <cell r="AQ16" t="str">
            <v>1</v>
          </cell>
          <cell r="AR16" t="str">
            <v>4</v>
          </cell>
          <cell r="AS16" t="str">
            <v>M</v>
          </cell>
          <cell r="DG16">
            <v>0</v>
          </cell>
          <cell r="DH16" t="str">
            <v>4M</v>
          </cell>
          <cell r="DI16" t="str">
            <v>4 (M)</v>
          </cell>
          <cell r="DJ16" t="str">
            <v>submitted_via_web</v>
          </cell>
          <cell r="DK16" t="str">
            <v>2019-09-25</v>
          </cell>
          <cell r="DL16" t="str">
            <v>2019-09-26T18:09:28</v>
          </cell>
          <cell r="DM16">
            <v>69302814</v>
          </cell>
          <cell r="DN16" t="str">
            <v>536a1d73-4ec4-4724-ad73-7b0d7ee0cc48</v>
          </cell>
          <cell r="DO16" t="str">
            <v>ee.humanitarianresponse.info:sT1714r5nahDtpuU</v>
          </cell>
          <cell r="DP16" t="str">
            <v>vfoR5HATuvHcK2Mb4RV9e4</v>
          </cell>
        </row>
        <row r="17">
          <cell r="T17" t="str">
            <v>1</v>
          </cell>
          <cell r="U17" t="str">
            <v>W G B M D</v>
          </cell>
          <cell r="V17" t="str">
            <v>YC CH OA</v>
          </cell>
          <cell r="W17" t="str">
            <v>En base a instrumentos aplicados en terreno, como por ejemplo EDAN Inicial y por sector, se determinaron las principales necesidades que podemos suplir. Una vez definido el marco lógico de acción, siempre se considera como primer análisis los grupos prioritarios de ayuda humanitaria (adulto mayor, persona en situación de discapacidad, mujeres embarazadas y NNA). Luego aplicamos las recomendaciones contenidas en el "Manual de género para la acción humanitaria" y se discuten aquellos estándares y su factibilidad de aplicación en el territorio.</v>
          </cell>
          <cell r="X17" t="str">
            <v>ESTRATEGIA REGIONAL DE RESPUESTA A LA CRISIS VENEZONALA</v>
          </cell>
          <cell r="Y17" t="str">
            <v>4</v>
          </cell>
          <cell r="Z17" t="str">
            <v>1</v>
          </cell>
          <cell r="AA17" t="str">
            <v>W G B M D</v>
          </cell>
          <cell r="AB17" t="str">
            <v>YC CH OA</v>
          </cell>
          <cell r="AC17" t="str">
            <v>En base a la metodología de evaluación de daños y análisis de necesidades, hacemos énfasis en el diseño de las soluciones pensando en los grupos prioritarios, y además bajo la perspectiva de género orientados fundamentalmente por el "Manual de género para la acción humanitaria".</v>
          </cell>
          <cell r="AD17" t="str">
            <v>ESTRATEGIA REGIONAL DE RESPUESTA A LA CRISIS VENEZOLANA</v>
          </cell>
          <cell r="AE17" t="str">
            <v>4</v>
          </cell>
          <cell r="AF17" t="str">
            <v>1 2 3 4</v>
          </cell>
          <cell r="AG17" t="str">
            <v>W G B M D</v>
          </cell>
          <cell r="AH17" t="str">
            <v>YC CH AD YA MA OA</v>
          </cell>
          <cell r="AI17" t="str">
            <v>Cada intervención que realicemos, velamos por respetar los compromisos asumidos en el CHS Norma Humanitaria Esencial, de tal forma que la comunidad sea el actor principal en el diseño, implementación y mejora. En cada idea de proyecto, siempre el acceso, los principios humanitarios y los estándares esfera moldean nuestros diseños de proyecto. Eso implica que siempre existan  espacios significativos de interacción y apropio de opiniones y medición de satisfacción de las comunidades beneficiadas.</v>
          </cell>
          <cell r="AJ17" t="str">
            <v>ESTRATEGIA REGIONAL DE RESPUESTA A LA CRISIS VENEZOLANA</v>
          </cell>
          <cell r="AK17" t="str">
            <v>4</v>
          </cell>
          <cell r="AL17" t="str">
            <v>3 2</v>
          </cell>
          <cell r="AM17" t="str">
            <v>W G B M D</v>
          </cell>
          <cell r="AN17" t="str">
            <v>YC CH YA OA</v>
          </cell>
          <cell r="AO17" t="str">
            <v>Se utilizan los indicadores básicos regionales.
En base a criterio esfera y otros similares (USAID) se construye matriz de monitoreo y evaluación para medir los beneficios entregados a los beneficiarios.
Regularmente elaboramos una encuesta de satisfacción que permita levantar este dato.</v>
          </cell>
          <cell r="AP17" t="str">
            <v>Informe narrativo del proyecto</v>
          </cell>
          <cell r="AQ17" t="str">
            <v>4</v>
          </cell>
          <cell r="AR17" t="str">
            <v>4</v>
          </cell>
          <cell r="AS17" t="str">
            <v>M</v>
          </cell>
          <cell r="DG17">
            <v>0</v>
          </cell>
          <cell r="DH17" t="str">
            <v>4M</v>
          </cell>
          <cell r="DI17" t="str">
            <v>4 (M)</v>
          </cell>
          <cell r="DJ17" t="str">
            <v>submitted_via_web</v>
          </cell>
          <cell r="DK17" t="str">
            <v>2019-09-30</v>
          </cell>
          <cell r="DL17" t="str">
            <v>2019-10-01T15:44:47</v>
          </cell>
          <cell r="DM17">
            <v>69797428</v>
          </cell>
          <cell r="DN17" t="str">
            <v>150ac4fa-8607-4369-814d-f017056b16ea</v>
          </cell>
          <cell r="DO17" t="str">
            <v>ee.humanitarianresponse.info:MxPqfkrEyRKOE7vi</v>
          </cell>
          <cell r="DP17" t="str">
            <v>vp86QYmujSsq9anoBGtGAw</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B8858-916A-47D2-AF82-353B1D7A5AEA}">
  <dimension ref="A1:G61"/>
  <sheetViews>
    <sheetView workbookViewId="0">
      <selection activeCell="E51" sqref="E51"/>
    </sheetView>
  </sheetViews>
  <sheetFormatPr defaultRowHeight="15" x14ac:dyDescent="0.25"/>
  <cols>
    <col min="1" max="1" width="13.28515625" style="3" bestFit="1" customWidth="1"/>
    <col min="2" max="2" width="8.7109375" style="3" customWidth="1"/>
    <col min="3" max="3" width="57.140625" style="5" customWidth="1"/>
  </cols>
  <sheetData>
    <row r="1" spans="1:3" x14ac:dyDescent="0.25">
      <c r="A1" s="6" t="s">
        <v>0</v>
      </c>
      <c r="B1" s="6" t="s">
        <v>101</v>
      </c>
      <c r="C1" s="7" t="s">
        <v>99</v>
      </c>
    </row>
    <row r="2" spans="1:3" ht="33.75" hidden="1" x14ac:dyDescent="0.25">
      <c r="A2" s="8" t="s">
        <v>100</v>
      </c>
      <c r="B2" s="9"/>
      <c r="C2" s="10" t="s">
        <v>102</v>
      </c>
    </row>
    <row r="3" spans="1:3" hidden="1" x14ac:dyDescent="0.25">
      <c r="B3" s="1" t="s">
        <v>1</v>
      </c>
      <c r="C3" s="2" t="s">
        <v>2</v>
      </c>
    </row>
    <row r="4" spans="1:3" hidden="1" x14ac:dyDescent="0.25">
      <c r="B4" s="4" t="s">
        <v>3</v>
      </c>
      <c r="C4" s="2" t="s">
        <v>4</v>
      </c>
    </row>
    <row r="5" spans="1:3" hidden="1" x14ac:dyDescent="0.25">
      <c r="B5" s="4" t="s">
        <v>5</v>
      </c>
      <c r="C5" s="2" t="s">
        <v>6</v>
      </c>
    </row>
    <row r="6" spans="1:3" hidden="1" x14ac:dyDescent="0.25">
      <c r="B6" s="4"/>
      <c r="C6" s="2"/>
    </row>
    <row r="7" spans="1:3" hidden="1" x14ac:dyDescent="0.25">
      <c r="A7" s="8" t="s">
        <v>103</v>
      </c>
      <c r="B7" s="8"/>
      <c r="C7" s="11" t="s">
        <v>104</v>
      </c>
    </row>
    <row r="8" spans="1:3" hidden="1" x14ac:dyDescent="0.25">
      <c r="B8" s="4" t="s">
        <v>61</v>
      </c>
      <c r="C8" s="5" t="s">
        <v>86</v>
      </c>
    </row>
    <row r="9" spans="1:3" hidden="1" x14ac:dyDescent="0.25">
      <c r="B9" s="4" t="s">
        <v>59</v>
      </c>
      <c r="C9" s="5" t="s">
        <v>87</v>
      </c>
    </row>
    <row r="10" spans="1:3" hidden="1" x14ac:dyDescent="0.25">
      <c r="B10" s="4" t="s">
        <v>88</v>
      </c>
      <c r="C10" s="5" t="s">
        <v>89</v>
      </c>
    </row>
    <row r="11" spans="1:3" hidden="1" x14ac:dyDescent="0.25">
      <c r="B11" s="4"/>
      <c r="C11" s="2"/>
    </row>
    <row r="12" spans="1:3" hidden="1" x14ac:dyDescent="0.25">
      <c r="A12" s="8" t="s">
        <v>105</v>
      </c>
      <c r="B12" s="8"/>
      <c r="C12" s="11" t="s">
        <v>106</v>
      </c>
    </row>
    <row r="13" spans="1:3" hidden="1" x14ac:dyDescent="0.25">
      <c r="B13" s="4" t="s">
        <v>7</v>
      </c>
      <c r="C13" s="2" t="s">
        <v>8</v>
      </c>
    </row>
    <row r="14" spans="1:3" hidden="1" x14ac:dyDescent="0.25">
      <c r="B14" s="4" t="s">
        <v>9</v>
      </c>
      <c r="C14" s="5" t="s">
        <v>10</v>
      </c>
    </row>
    <row r="15" spans="1:3" hidden="1" x14ac:dyDescent="0.25">
      <c r="B15" s="4" t="s">
        <v>11</v>
      </c>
      <c r="C15" s="5" t="s">
        <v>12</v>
      </c>
    </row>
    <row r="16" spans="1:3" hidden="1" x14ac:dyDescent="0.25">
      <c r="B16" s="4" t="s">
        <v>13</v>
      </c>
      <c r="C16" s="5" t="s">
        <v>14</v>
      </c>
    </row>
    <row r="17" spans="2:3" hidden="1" x14ac:dyDescent="0.25">
      <c r="B17" s="4" t="s">
        <v>15</v>
      </c>
      <c r="C17" s="5" t="s">
        <v>16</v>
      </c>
    </row>
    <row r="18" spans="2:3" hidden="1" x14ac:dyDescent="0.25">
      <c r="B18" s="4" t="s">
        <v>17</v>
      </c>
      <c r="C18" s="5" t="s">
        <v>18</v>
      </c>
    </row>
    <row r="19" spans="2:3" hidden="1" x14ac:dyDescent="0.25">
      <c r="B19" s="4" t="s">
        <v>19</v>
      </c>
      <c r="C19" s="5" t="s">
        <v>20</v>
      </c>
    </row>
    <row r="20" spans="2:3" hidden="1" x14ac:dyDescent="0.25">
      <c r="B20" s="4" t="s">
        <v>21</v>
      </c>
      <c r="C20" s="5" t="s">
        <v>22</v>
      </c>
    </row>
    <row r="21" spans="2:3" hidden="1" x14ac:dyDescent="0.25">
      <c r="B21" s="4" t="s">
        <v>23</v>
      </c>
      <c r="C21" s="5" t="s">
        <v>24</v>
      </c>
    </row>
    <row r="22" spans="2:3" hidden="1" x14ac:dyDescent="0.25">
      <c r="B22" s="4" t="s">
        <v>25</v>
      </c>
      <c r="C22" s="5" t="s">
        <v>26</v>
      </c>
    </row>
    <row r="23" spans="2:3" hidden="1" x14ac:dyDescent="0.25">
      <c r="B23" s="4" t="s">
        <v>27</v>
      </c>
      <c r="C23" s="5" t="s">
        <v>28</v>
      </c>
    </row>
    <row r="24" spans="2:3" hidden="1" x14ac:dyDescent="0.25">
      <c r="B24" s="4" t="s">
        <v>29</v>
      </c>
      <c r="C24" s="5" t="s">
        <v>30</v>
      </c>
    </row>
    <row r="25" spans="2:3" hidden="1" x14ac:dyDescent="0.25">
      <c r="B25" s="4" t="s">
        <v>31</v>
      </c>
      <c r="C25" s="5" t="s">
        <v>32</v>
      </c>
    </row>
    <row r="26" spans="2:3" hidden="1" x14ac:dyDescent="0.25">
      <c r="B26" s="4" t="s">
        <v>33</v>
      </c>
      <c r="C26" s="5" t="s">
        <v>34</v>
      </c>
    </row>
    <row r="27" spans="2:3" hidden="1" x14ac:dyDescent="0.25">
      <c r="B27" s="4" t="s">
        <v>35</v>
      </c>
      <c r="C27" s="5" t="s">
        <v>36</v>
      </c>
    </row>
    <row r="28" spans="2:3" hidden="1" x14ac:dyDescent="0.25">
      <c r="B28" s="4" t="s">
        <v>37</v>
      </c>
      <c r="C28" s="5" t="s">
        <v>38</v>
      </c>
    </row>
    <row r="29" spans="2:3" hidden="1" x14ac:dyDescent="0.25">
      <c r="B29" s="4" t="s">
        <v>39</v>
      </c>
      <c r="C29" s="5" t="s">
        <v>40</v>
      </c>
    </row>
    <row r="30" spans="2:3" hidden="1" x14ac:dyDescent="0.25">
      <c r="B30" s="4" t="s">
        <v>41</v>
      </c>
      <c r="C30" s="5" t="s">
        <v>42</v>
      </c>
    </row>
    <row r="31" spans="2:3" hidden="1" x14ac:dyDescent="0.25">
      <c r="B31" s="4" t="s">
        <v>43</v>
      </c>
      <c r="C31" s="5" t="s">
        <v>44</v>
      </c>
    </row>
    <row r="32" spans="2:3" hidden="1" x14ac:dyDescent="0.25">
      <c r="B32" s="4" t="s">
        <v>45</v>
      </c>
      <c r="C32" s="5" t="s">
        <v>46</v>
      </c>
    </row>
    <row r="33" spans="1:5" x14ac:dyDescent="0.25">
      <c r="B33" s="4"/>
      <c r="C33" s="13" t="s">
        <v>151</v>
      </c>
      <c r="D33">
        <v>122</v>
      </c>
    </row>
    <row r="34" spans="1:5" x14ac:dyDescent="0.25">
      <c r="A34" s="8" t="s">
        <v>107</v>
      </c>
      <c r="B34" s="8"/>
      <c r="C34" s="11" t="s">
        <v>108</v>
      </c>
    </row>
    <row r="35" spans="1:5" x14ac:dyDescent="0.25">
      <c r="B35" s="4" t="s">
        <v>53</v>
      </c>
      <c r="C35" s="5" t="s">
        <v>54</v>
      </c>
      <c r="D35" t="e">
        <f>COUNTIF('[1]GAMs for Accepted HPC'!$J:$J,"*W*")</f>
        <v>#VALUE!</v>
      </c>
      <c r="E35" s="12" t="e">
        <f>D35/$D$33</f>
        <v>#VALUE!</v>
      </c>
    </row>
    <row r="36" spans="1:5" x14ac:dyDescent="0.25">
      <c r="B36" s="4" t="s">
        <v>55</v>
      </c>
      <c r="C36" s="5" t="s">
        <v>56</v>
      </c>
      <c r="D36" t="e">
        <f>COUNTIF('[1]GAMs for Accepted HPC'!$J:$J,"*g*")</f>
        <v>#VALUE!</v>
      </c>
      <c r="E36" s="12" t="e">
        <f>D36/$D$33</f>
        <v>#VALUE!</v>
      </c>
    </row>
    <row r="37" spans="1:5" x14ac:dyDescent="0.25">
      <c r="B37" s="4" t="s">
        <v>57</v>
      </c>
      <c r="C37" s="5" t="s">
        <v>58</v>
      </c>
      <c r="D37" t="e">
        <f>COUNTIF('[1]GAMs for Accepted HPC'!$J:$J,"*b*")</f>
        <v>#VALUE!</v>
      </c>
      <c r="E37" s="12" t="e">
        <f t="shared" ref="E37:E40" si="0">D37/$D$33</f>
        <v>#VALUE!</v>
      </c>
    </row>
    <row r="38" spans="1:5" x14ac:dyDescent="0.25">
      <c r="B38" s="4" t="s">
        <v>59</v>
      </c>
      <c r="C38" s="5" t="s">
        <v>60</v>
      </c>
      <c r="D38" t="e">
        <f>COUNTIF('[1]GAMs for Accepted HPC'!$J:$J,"*m*")</f>
        <v>#VALUE!</v>
      </c>
      <c r="E38" s="12" t="e">
        <f t="shared" si="0"/>
        <v>#VALUE!</v>
      </c>
    </row>
    <row r="39" spans="1:5" x14ac:dyDescent="0.25">
      <c r="B39" s="4" t="s">
        <v>61</v>
      </c>
      <c r="C39" s="5" t="s">
        <v>62</v>
      </c>
      <c r="D39" t="e">
        <f>COUNTIF('[1]GAMs for Accepted HPC'!$J:$J,"*d*")</f>
        <v>#VALUE!</v>
      </c>
      <c r="E39" s="12" t="e">
        <f t="shared" si="0"/>
        <v>#VALUE!</v>
      </c>
    </row>
    <row r="40" spans="1:5" x14ac:dyDescent="0.25">
      <c r="B40" s="4" t="s">
        <v>68</v>
      </c>
      <c r="C40" s="5" t="s">
        <v>69</v>
      </c>
      <c r="D40" t="e">
        <f>COUNTIF('[1]GAMs for Accepted HPC'!$J:$J,"*NA*")</f>
        <v>#VALUE!</v>
      </c>
      <c r="E40" s="12" t="e">
        <f t="shared" si="0"/>
        <v>#VALUE!</v>
      </c>
    </row>
    <row r="41" spans="1:5" x14ac:dyDescent="0.25">
      <c r="B41" s="4"/>
    </row>
    <row r="42" spans="1:5" x14ac:dyDescent="0.25">
      <c r="A42" s="8" t="s">
        <v>109</v>
      </c>
      <c r="B42" s="8"/>
      <c r="C42" s="11" t="s">
        <v>110</v>
      </c>
    </row>
    <row r="43" spans="1:5" x14ac:dyDescent="0.25">
      <c r="B43" s="4" t="s">
        <v>72</v>
      </c>
      <c r="C43" s="5" t="s">
        <v>73</v>
      </c>
      <c r="D43" t="e">
        <f>COUNTIF('[1]GAMs for Accepted HPC'!$K:$K,"*yc*")</f>
        <v>#VALUE!</v>
      </c>
      <c r="E43" s="12" t="e">
        <f t="shared" ref="E43:E48" si="1">D43/$D$33</f>
        <v>#VALUE!</v>
      </c>
    </row>
    <row r="44" spans="1:5" x14ac:dyDescent="0.25">
      <c r="B44" s="4" t="s">
        <v>74</v>
      </c>
      <c r="C44" s="5" t="s">
        <v>75</v>
      </c>
      <c r="D44" t="e">
        <f>COUNTIF('[1]GAMs for Accepted HPC'!$K:$K,"*ch*")</f>
        <v>#VALUE!</v>
      </c>
      <c r="E44" s="12" t="e">
        <f t="shared" si="1"/>
        <v>#VALUE!</v>
      </c>
    </row>
    <row r="45" spans="1:5" x14ac:dyDescent="0.25">
      <c r="B45" s="4" t="s">
        <v>76</v>
      </c>
      <c r="C45" s="5" t="s">
        <v>77</v>
      </c>
      <c r="D45" t="e">
        <f>COUNTIF('[1]GAMs for Accepted HPC'!$K:$K,"*ad*")</f>
        <v>#VALUE!</v>
      </c>
      <c r="E45" s="12" t="e">
        <f t="shared" si="1"/>
        <v>#VALUE!</v>
      </c>
    </row>
    <row r="46" spans="1:5" x14ac:dyDescent="0.25">
      <c r="B46" s="4" t="s">
        <v>78</v>
      </c>
      <c r="C46" s="5" t="s">
        <v>79</v>
      </c>
      <c r="D46" t="e">
        <f>COUNTIF('[1]GAMs for Accepted HPC'!$K:$K,"*ya*")</f>
        <v>#VALUE!</v>
      </c>
      <c r="E46" s="12" t="e">
        <f t="shared" si="1"/>
        <v>#VALUE!</v>
      </c>
    </row>
    <row r="47" spans="1:5" x14ac:dyDescent="0.25">
      <c r="B47" s="4" t="s">
        <v>80</v>
      </c>
      <c r="C47" s="5" t="s">
        <v>81</v>
      </c>
      <c r="D47" t="e">
        <f>COUNTIF('[1]GAMs for Accepted HPC'!$K:$K,"*ma*")</f>
        <v>#VALUE!</v>
      </c>
      <c r="E47" s="12" t="e">
        <f t="shared" si="1"/>
        <v>#VALUE!</v>
      </c>
    </row>
    <row r="48" spans="1:5" x14ac:dyDescent="0.25">
      <c r="B48" s="4" t="s">
        <v>82</v>
      </c>
      <c r="C48" s="5" t="s">
        <v>83</v>
      </c>
      <c r="D48" t="e">
        <f>COUNTIF('[1]GAMs for Accepted HPC'!$K:$K,"*oa*")</f>
        <v>#VALUE!</v>
      </c>
      <c r="E48" s="12" t="e">
        <f t="shared" si="1"/>
        <v>#VALUE!</v>
      </c>
    </row>
    <row r="49" spans="1:7" x14ac:dyDescent="0.25">
      <c r="B49" s="4"/>
    </row>
    <row r="50" spans="1:7" x14ac:dyDescent="0.25">
      <c r="A50" s="8" t="s">
        <v>111</v>
      </c>
      <c r="B50" s="8"/>
      <c r="C50" s="11" t="s">
        <v>112</v>
      </c>
    </row>
    <row r="51" spans="1:7" x14ac:dyDescent="0.25">
      <c r="B51" s="4" t="s">
        <v>47</v>
      </c>
      <c r="C51" s="5" t="s">
        <v>48</v>
      </c>
      <c r="D51" t="e">
        <f>COUNTIF('[1]GAMs for Accepted HPC'!$L:$L,"*ct*")</f>
        <v>#VALUE!</v>
      </c>
      <c r="E51" s="12" t="e">
        <f>D51/126</f>
        <v>#VALUE!</v>
      </c>
      <c r="G51" t="s">
        <v>152</v>
      </c>
    </row>
    <row r="52" spans="1:7" x14ac:dyDescent="0.25">
      <c r="B52" s="4" t="s">
        <v>49</v>
      </c>
      <c r="C52" s="5" t="s">
        <v>50</v>
      </c>
      <c r="D52" t="e">
        <f>COUNTIF('[1]GAMs for Accepted HPC'!$L:$L,"*sl*")</f>
        <v>#VALUE!</v>
      </c>
      <c r="E52" s="12" t="e">
        <f>D52/126</f>
        <v>#VALUE!</v>
      </c>
    </row>
    <row r="53" spans="1:7" x14ac:dyDescent="0.25">
      <c r="B53" s="4" t="s">
        <v>51</v>
      </c>
      <c r="C53" s="5" t="s">
        <v>52</v>
      </c>
      <c r="D53" t="e">
        <f>COUNTIF('[1]GAMs for Accepted HPC'!$L:$L,"*dv*")</f>
        <v>#VALUE!</v>
      </c>
      <c r="E53" s="12" t="e">
        <f>D53/126</f>
        <v>#VALUE!</v>
      </c>
    </row>
    <row r="54" spans="1:7" x14ac:dyDescent="0.25">
      <c r="B54" s="4"/>
    </row>
    <row r="55" spans="1:7" x14ac:dyDescent="0.25">
      <c r="B55" s="4"/>
    </row>
    <row r="56" spans="1:7" x14ac:dyDescent="0.25">
      <c r="B56" s="4"/>
    </row>
    <row r="57" spans="1:7" x14ac:dyDescent="0.25">
      <c r="B57" s="4"/>
    </row>
    <row r="58" spans="1:7" x14ac:dyDescent="0.25">
      <c r="B58" s="4"/>
    </row>
    <row r="59" spans="1:7" x14ac:dyDescent="0.25">
      <c r="B59" s="4"/>
    </row>
    <row r="60" spans="1:7" x14ac:dyDescent="0.25">
      <c r="B60" s="4"/>
    </row>
    <row r="61" spans="1:7" x14ac:dyDescent="0.25">
      <c r="B61" s="4"/>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BB6BB-47CD-49D3-A115-3A8DB04A20D4}">
  <sheetPr>
    <outlinePr summaryBelow="0"/>
  </sheetPr>
  <dimension ref="A1:N173"/>
  <sheetViews>
    <sheetView tabSelected="1" topLeftCell="B20" workbookViewId="0">
      <selection activeCell="H27" sqref="H27"/>
    </sheetView>
  </sheetViews>
  <sheetFormatPr defaultRowHeight="15" outlineLevelRow="1" x14ac:dyDescent="0.25"/>
  <cols>
    <col min="1" max="1" width="13.28515625" style="60" hidden="1" customWidth="1"/>
    <col min="2" max="2" width="8.7109375" style="60" customWidth="1"/>
    <col min="3" max="3" width="46" style="61" customWidth="1"/>
    <col min="4" max="4" width="9.140625" style="36" customWidth="1"/>
    <col min="5" max="9" width="9.140625" style="36"/>
    <col min="10" max="10" width="13.140625" style="36" customWidth="1"/>
    <col min="11" max="11" width="31.28515625" style="36" customWidth="1"/>
    <col min="12" max="16384" width="9.140625" style="36"/>
  </cols>
  <sheetData>
    <row r="1" spans="1:6" hidden="1" x14ac:dyDescent="0.25">
      <c r="A1" s="15" t="s">
        <v>0</v>
      </c>
      <c r="B1" s="15" t="s">
        <v>101</v>
      </c>
      <c r="C1" s="41" t="s">
        <v>99</v>
      </c>
      <c r="D1" s="35"/>
      <c r="E1" s="35"/>
      <c r="F1" s="35"/>
    </row>
    <row r="2" spans="1:6" hidden="1" x14ac:dyDescent="0.25">
      <c r="A2" s="42" t="s">
        <v>144</v>
      </c>
      <c r="B2" s="43"/>
      <c r="C2" s="44" t="s">
        <v>145</v>
      </c>
      <c r="D2" s="35"/>
      <c r="E2" s="35"/>
      <c r="F2" s="35"/>
    </row>
    <row r="3" spans="1:6" hidden="1" x14ac:dyDescent="0.25">
      <c r="A3" s="15"/>
      <c r="B3" s="45" t="s">
        <v>53</v>
      </c>
      <c r="C3" s="46" t="s">
        <v>54</v>
      </c>
      <c r="D3" s="35"/>
      <c r="E3" s="35"/>
      <c r="F3" s="35"/>
    </row>
    <row r="4" spans="1:6" hidden="1" x14ac:dyDescent="0.25">
      <c r="A4" s="15"/>
      <c r="B4" s="45" t="s">
        <v>55</v>
      </c>
      <c r="C4" s="46" t="s">
        <v>56</v>
      </c>
      <c r="D4" s="35"/>
      <c r="E4" s="35"/>
      <c r="F4" s="35"/>
    </row>
    <row r="5" spans="1:6" hidden="1" x14ac:dyDescent="0.25">
      <c r="A5" s="15"/>
      <c r="B5" s="45" t="s">
        <v>57</v>
      </c>
      <c r="C5" s="46" t="s">
        <v>58</v>
      </c>
      <c r="D5" s="35"/>
      <c r="E5" s="35"/>
      <c r="F5" s="35"/>
    </row>
    <row r="6" spans="1:6" hidden="1" x14ac:dyDescent="0.25">
      <c r="A6" s="15"/>
      <c r="B6" s="45" t="s">
        <v>59</v>
      </c>
      <c r="C6" s="46" t="s">
        <v>60</v>
      </c>
      <c r="D6" s="35"/>
      <c r="E6" s="35"/>
      <c r="F6" s="35"/>
    </row>
    <row r="7" spans="1:6" hidden="1" x14ac:dyDescent="0.25">
      <c r="A7" s="15"/>
      <c r="B7" s="45" t="s">
        <v>61</v>
      </c>
      <c r="C7" s="46" t="s">
        <v>62</v>
      </c>
      <c r="D7" s="35"/>
      <c r="E7" s="35"/>
      <c r="F7" s="35"/>
    </row>
    <row r="8" spans="1:6" hidden="1" x14ac:dyDescent="0.25">
      <c r="A8" s="15"/>
      <c r="B8" s="45" t="s">
        <v>66</v>
      </c>
      <c r="C8" s="46" t="s">
        <v>67</v>
      </c>
      <c r="D8" s="35"/>
      <c r="E8" s="35"/>
      <c r="F8" s="35"/>
    </row>
    <row r="9" spans="1:6" hidden="1" x14ac:dyDescent="0.25">
      <c r="A9" s="15"/>
      <c r="B9" s="15"/>
      <c r="C9" s="41"/>
      <c r="D9" s="35"/>
      <c r="E9" s="35"/>
      <c r="F9" s="35"/>
    </row>
    <row r="10" spans="1:6" hidden="1" x14ac:dyDescent="0.25">
      <c r="A10" s="42" t="s">
        <v>97</v>
      </c>
      <c r="B10" s="43"/>
      <c r="C10" s="44" t="s">
        <v>145</v>
      </c>
      <c r="D10" s="35"/>
      <c r="E10" s="35"/>
      <c r="F10" s="35"/>
    </row>
    <row r="11" spans="1:6" hidden="1" x14ac:dyDescent="0.25">
      <c r="A11" s="15"/>
      <c r="B11" s="45" t="s">
        <v>72</v>
      </c>
      <c r="C11" s="46" t="s">
        <v>73</v>
      </c>
      <c r="D11" s="35"/>
      <c r="E11" s="35"/>
      <c r="F11" s="35"/>
    </row>
    <row r="12" spans="1:6" hidden="1" x14ac:dyDescent="0.25">
      <c r="A12" s="15"/>
      <c r="B12" s="45" t="s">
        <v>74</v>
      </c>
      <c r="C12" s="46" t="s">
        <v>75</v>
      </c>
      <c r="D12" s="35"/>
      <c r="E12" s="35"/>
      <c r="F12" s="35"/>
    </row>
    <row r="13" spans="1:6" hidden="1" x14ac:dyDescent="0.25">
      <c r="A13" s="15"/>
      <c r="B13" s="45" t="s">
        <v>76</v>
      </c>
      <c r="C13" s="46" t="s">
        <v>77</v>
      </c>
      <c r="D13" s="35"/>
      <c r="E13" s="35"/>
      <c r="F13" s="35"/>
    </row>
    <row r="14" spans="1:6" hidden="1" x14ac:dyDescent="0.25">
      <c r="A14" s="15"/>
      <c r="B14" s="45" t="s">
        <v>78</v>
      </c>
      <c r="C14" s="46" t="s">
        <v>79</v>
      </c>
      <c r="D14" s="35"/>
      <c r="E14" s="35"/>
      <c r="F14" s="35"/>
    </row>
    <row r="15" spans="1:6" hidden="1" x14ac:dyDescent="0.25">
      <c r="A15" s="15"/>
      <c r="B15" s="45" t="s">
        <v>80</v>
      </c>
      <c r="C15" s="46" t="s">
        <v>81</v>
      </c>
      <c r="D15" s="35"/>
      <c r="E15" s="35"/>
      <c r="F15" s="35"/>
    </row>
    <row r="16" spans="1:6" hidden="1" x14ac:dyDescent="0.25">
      <c r="A16" s="15"/>
      <c r="B16" s="45" t="s">
        <v>82</v>
      </c>
      <c r="C16" s="46" t="s">
        <v>83</v>
      </c>
      <c r="D16" s="35"/>
      <c r="E16" s="35"/>
      <c r="F16" s="35"/>
    </row>
    <row r="17" spans="1:14" hidden="1" x14ac:dyDescent="0.25">
      <c r="A17" s="15"/>
      <c r="B17" s="45" t="s">
        <v>66</v>
      </c>
      <c r="C17" s="47" t="s">
        <v>85</v>
      </c>
      <c r="D17" s="35"/>
      <c r="E17" s="35"/>
      <c r="F17" s="35"/>
    </row>
    <row r="18" spans="1:14" hidden="1" x14ac:dyDescent="0.25">
      <c r="A18" s="15"/>
      <c r="B18" s="15"/>
      <c r="C18" s="41"/>
      <c r="D18" s="35"/>
      <c r="E18" s="35"/>
      <c r="F18" s="35"/>
    </row>
    <row r="19" spans="1:14" hidden="1" x14ac:dyDescent="0.25">
      <c r="A19" s="15" t="s">
        <v>146</v>
      </c>
      <c r="B19" s="15"/>
      <c r="C19" s="41"/>
      <c r="D19" s="35"/>
      <c r="E19" s="35"/>
      <c r="F19" s="35"/>
    </row>
    <row r="20" spans="1:14" x14ac:dyDescent="0.25">
      <c r="A20" s="15"/>
      <c r="B20" s="15"/>
      <c r="C20" s="41"/>
      <c r="D20" s="37" t="s">
        <v>177</v>
      </c>
      <c r="E20" s="37" t="s">
        <v>178</v>
      </c>
      <c r="F20" s="35"/>
      <c r="I20" s="76"/>
      <c r="J20" s="76"/>
      <c r="K20" s="76"/>
      <c r="L20" s="76"/>
      <c r="M20" s="76"/>
      <c r="N20" s="76"/>
    </row>
    <row r="21" spans="1:14" x14ac:dyDescent="0.25">
      <c r="A21" s="15"/>
      <c r="B21" s="15"/>
      <c r="C21" s="48" t="s">
        <v>196</v>
      </c>
      <c r="D21" s="15">
        <v>16</v>
      </c>
      <c r="E21" s="35"/>
      <c r="F21" s="35"/>
      <c r="I21" s="76"/>
      <c r="J21" s="76"/>
      <c r="K21" s="76"/>
      <c r="L21" s="76"/>
      <c r="M21" s="76"/>
      <c r="N21" s="76"/>
    </row>
    <row r="22" spans="1:14" x14ac:dyDescent="0.25">
      <c r="A22" s="49" t="s">
        <v>119</v>
      </c>
      <c r="B22" s="49"/>
      <c r="C22" s="50" t="s">
        <v>120</v>
      </c>
      <c r="D22" s="35"/>
      <c r="E22" s="35"/>
      <c r="F22" s="35"/>
      <c r="I22" s="77"/>
      <c r="J22" s="78"/>
      <c r="K22" s="78"/>
      <c r="L22" s="78"/>
      <c r="M22" s="76"/>
      <c r="N22" s="76"/>
    </row>
    <row r="23" spans="1:14" x14ac:dyDescent="0.25">
      <c r="A23" s="51" t="s">
        <v>113</v>
      </c>
      <c r="B23" s="42"/>
      <c r="C23" s="42" t="s">
        <v>114</v>
      </c>
      <c r="D23" s="35"/>
      <c r="E23" s="35"/>
      <c r="F23" s="35"/>
      <c r="I23" s="76"/>
      <c r="J23" s="78"/>
      <c r="K23" s="78"/>
      <c r="L23" s="78"/>
      <c r="M23" s="76"/>
      <c r="N23" s="76"/>
    </row>
    <row r="24" spans="1:14" x14ac:dyDescent="0.25">
      <c r="A24" s="52"/>
      <c r="B24" s="53">
        <v>2</v>
      </c>
      <c r="C24" s="54" t="s">
        <v>90</v>
      </c>
      <c r="D24" s="35">
        <f>COUNTIF([2]Chile!$T:$T,"2")</f>
        <v>2</v>
      </c>
      <c r="E24" s="38">
        <f>D24/$D$21</f>
        <v>0.125</v>
      </c>
      <c r="F24" s="35"/>
      <c r="G24" s="15"/>
    </row>
    <row r="25" spans="1:14" x14ac:dyDescent="0.25">
      <c r="A25" s="52"/>
      <c r="B25" s="45">
        <v>1</v>
      </c>
      <c r="C25" s="54" t="s">
        <v>91</v>
      </c>
      <c r="D25" s="35">
        <f>COUNTIF([2]Chile!$T:$T,"1")</f>
        <v>7</v>
      </c>
      <c r="E25" s="38">
        <f t="shared" ref="E25:E26" si="0">D25/$D$21</f>
        <v>0.4375</v>
      </c>
      <c r="F25" s="35"/>
      <c r="G25" s="35"/>
    </row>
    <row r="26" spans="1:14" x14ac:dyDescent="0.25">
      <c r="A26" s="52"/>
      <c r="B26" s="45">
        <v>0</v>
      </c>
      <c r="C26" s="54" t="s">
        <v>92</v>
      </c>
      <c r="D26" s="35">
        <f>COUNTIF([2]Chile!$T:$T,"0")</f>
        <v>7</v>
      </c>
      <c r="E26" s="38">
        <f t="shared" si="0"/>
        <v>0.4375</v>
      </c>
      <c r="F26" s="35"/>
      <c r="G26" s="35"/>
    </row>
    <row r="27" spans="1:14" x14ac:dyDescent="0.25">
      <c r="A27" s="52"/>
      <c r="B27" s="45"/>
      <c r="C27" s="46"/>
      <c r="D27" s="15">
        <f>SUM(D24:D26)</f>
        <v>16</v>
      </c>
      <c r="E27" s="38">
        <f>SUM(E24:E26)</f>
        <v>1</v>
      </c>
      <c r="F27" s="35"/>
    </row>
    <row r="28" spans="1:14" ht="45" x14ac:dyDescent="0.25">
      <c r="A28" s="51" t="s">
        <v>115</v>
      </c>
      <c r="B28" s="51"/>
      <c r="C28" s="55" t="s">
        <v>116</v>
      </c>
      <c r="D28" s="35"/>
      <c r="E28" s="35"/>
      <c r="F28" s="35"/>
    </row>
    <row r="29" spans="1:14" outlineLevel="1" x14ac:dyDescent="0.25">
      <c r="A29" s="52"/>
      <c r="B29" s="45" t="s">
        <v>53</v>
      </c>
      <c r="C29" s="46" t="s">
        <v>54</v>
      </c>
      <c r="D29" s="35">
        <f>COUNTIF([2]Chile!$U:$U,"*w*")</f>
        <v>9</v>
      </c>
      <c r="E29" s="38">
        <f t="shared" ref="E29:E34" si="1">D29/$D$21</f>
        <v>0.5625</v>
      </c>
      <c r="G29" s="36" t="s">
        <v>192</v>
      </c>
      <c r="H29" s="35">
        <f>COUNTIF([2]Chile!$U:$U,"*w g b m d*")</f>
        <v>3</v>
      </c>
      <c r="I29" s="38">
        <f t="shared" ref="I29:I30" si="2">H29/$D$21</f>
        <v>0.1875</v>
      </c>
    </row>
    <row r="30" spans="1:14" outlineLevel="1" x14ac:dyDescent="0.25">
      <c r="A30" s="52"/>
      <c r="B30" s="45" t="s">
        <v>55</v>
      </c>
      <c r="C30" s="46" t="s">
        <v>56</v>
      </c>
      <c r="D30" s="35">
        <f>COUNTIF([2]Chile!$U:$U,"*g*")</f>
        <v>7</v>
      </c>
      <c r="E30" s="38">
        <f t="shared" si="1"/>
        <v>0.4375</v>
      </c>
      <c r="G30" s="35" t="s">
        <v>193</v>
      </c>
      <c r="H30" s="35">
        <f>COUNTIF([2]Chile!$U:$U,"*w g b m*")</f>
        <v>3</v>
      </c>
      <c r="I30" s="38">
        <f t="shared" si="2"/>
        <v>0.1875</v>
      </c>
    </row>
    <row r="31" spans="1:14" outlineLevel="1" x14ac:dyDescent="0.25">
      <c r="A31" s="52"/>
      <c r="B31" s="45" t="s">
        <v>57</v>
      </c>
      <c r="C31" s="46" t="s">
        <v>58</v>
      </c>
      <c r="D31" s="35">
        <f>COUNTIF([2]Chile!$U:$U,"*b*")</f>
        <v>5</v>
      </c>
      <c r="E31" s="38">
        <f t="shared" si="1"/>
        <v>0.3125</v>
      </c>
      <c r="G31" s="35"/>
      <c r="H31" s="35"/>
      <c r="I31" s="39"/>
    </row>
    <row r="32" spans="1:14" outlineLevel="1" x14ac:dyDescent="0.25">
      <c r="A32" s="52"/>
      <c r="B32" s="45" t="s">
        <v>59</v>
      </c>
      <c r="C32" s="46" t="s">
        <v>60</v>
      </c>
      <c r="D32" s="35">
        <f>COUNTIF([2]Chile!$U:$U,"*m*")</f>
        <v>6</v>
      </c>
      <c r="E32" s="38">
        <f t="shared" si="1"/>
        <v>0.375</v>
      </c>
      <c r="F32" s="35"/>
    </row>
    <row r="33" spans="1:9" outlineLevel="1" x14ac:dyDescent="0.25">
      <c r="A33" s="52"/>
      <c r="B33" s="45" t="s">
        <v>61</v>
      </c>
      <c r="C33" s="46" t="s">
        <v>62</v>
      </c>
      <c r="D33" s="35">
        <f>COUNTIF([2]Chile!$U:$U,"*d*")</f>
        <v>6</v>
      </c>
      <c r="E33" s="38">
        <f t="shared" si="1"/>
        <v>0.375</v>
      </c>
      <c r="F33" s="35"/>
    </row>
    <row r="34" spans="1:9" outlineLevel="1" x14ac:dyDescent="0.25">
      <c r="A34" s="52"/>
      <c r="B34" s="45"/>
      <c r="C34" s="46" t="s">
        <v>191</v>
      </c>
      <c r="D34" s="35">
        <f>COUNTBLANK([2]Chile!$U$2:$U$18)</f>
        <v>8</v>
      </c>
      <c r="E34" s="38">
        <f t="shared" si="1"/>
        <v>0.5</v>
      </c>
      <c r="F34" s="35"/>
    </row>
    <row r="35" spans="1:9" x14ac:dyDescent="0.25">
      <c r="A35" s="52"/>
      <c r="B35" s="45"/>
      <c r="C35" s="46"/>
      <c r="D35" s="15"/>
      <c r="E35" s="38"/>
      <c r="F35" s="35"/>
    </row>
    <row r="36" spans="1:9" ht="45" x14ac:dyDescent="0.25">
      <c r="A36" s="51" t="s">
        <v>118</v>
      </c>
      <c r="B36" s="51"/>
      <c r="C36" s="55" t="s">
        <v>117</v>
      </c>
      <c r="D36" s="35"/>
      <c r="E36" s="35"/>
      <c r="F36" s="35"/>
    </row>
    <row r="37" spans="1:9" outlineLevel="1" x14ac:dyDescent="0.25">
      <c r="A37" s="52"/>
      <c r="B37" s="45" t="s">
        <v>72</v>
      </c>
      <c r="C37" s="46" t="s">
        <v>73</v>
      </c>
      <c r="D37" s="35">
        <f>COUNTIF([2]Chile!$V:$V,"*yc*")</f>
        <v>3</v>
      </c>
      <c r="E37" s="38">
        <f t="shared" ref="E37:E44" si="3">D37/$D$21</f>
        <v>0.1875</v>
      </c>
      <c r="F37" s="35"/>
      <c r="G37" s="36" t="s">
        <v>195</v>
      </c>
      <c r="H37" s="35">
        <f>COUNTIF([2]Chile!$V:$VB,"*yc ch ad ya ma oa*")</f>
        <v>2</v>
      </c>
      <c r="I37" s="38">
        <f>H37/$D$21</f>
        <v>0.125</v>
      </c>
    </row>
    <row r="38" spans="1:9" outlineLevel="1" x14ac:dyDescent="0.25">
      <c r="A38" s="52"/>
      <c r="B38" s="45" t="s">
        <v>74</v>
      </c>
      <c r="C38" s="46" t="s">
        <v>75</v>
      </c>
      <c r="D38" s="35">
        <f>COUNTIF([2]Chile!$V:$V,"*ch*")</f>
        <v>7</v>
      </c>
      <c r="E38" s="38">
        <f t="shared" si="3"/>
        <v>0.4375</v>
      </c>
      <c r="F38" s="35"/>
    </row>
    <row r="39" spans="1:9" outlineLevel="1" x14ac:dyDescent="0.25">
      <c r="A39" s="52"/>
      <c r="B39" s="45" t="s">
        <v>76</v>
      </c>
      <c r="C39" s="46" t="s">
        <v>77</v>
      </c>
      <c r="D39" s="35">
        <f>COUNTIF([2]Chile!$V:$V,"*ad*")</f>
        <v>4</v>
      </c>
      <c r="E39" s="38">
        <f t="shared" si="3"/>
        <v>0.25</v>
      </c>
      <c r="F39" s="35"/>
    </row>
    <row r="40" spans="1:9" outlineLevel="1" x14ac:dyDescent="0.25">
      <c r="A40" s="52"/>
      <c r="B40" s="45" t="s">
        <v>78</v>
      </c>
      <c r="C40" s="46" t="s">
        <v>79</v>
      </c>
      <c r="D40" s="35">
        <f>COUNTIF([2]Chile!$V:$V,"*ya*")</f>
        <v>4</v>
      </c>
      <c r="E40" s="38">
        <f t="shared" si="3"/>
        <v>0.25</v>
      </c>
      <c r="F40" s="35"/>
    </row>
    <row r="41" spans="1:9" outlineLevel="1" x14ac:dyDescent="0.25">
      <c r="A41" s="52"/>
      <c r="B41" s="45" t="s">
        <v>80</v>
      </c>
      <c r="C41" s="46" t="s">
        <v>81</v>
      </c>
      <c r="D41" s="35">
        <f>COUNTIF([2]Chile!$V:$V,"*ma*")</f>
        <v>6</v>
      </c>
      <c r="E41" s="38">
        <f t="shared" si="3"/>
        <v>0.375</v>
      </c>
      <c r="F41" s="35"/>
    </row>
    <row r="42" spans="1:9" outlineLevel="1" x14ac:dyDescent="0.25">
      <c r="A42" s="52"/>
      <c r="B42" s="45" t="s">
        <v>82</v>
      </c>
      <c r="C42" s="46" t="s">
        <v>83</v>
      </c>
      <c r="D42" s="35">
        <f>COUNTIF([2]Chile!$V:$V,"*oa*")</f>
        <v>5</v>
      </c>
      <c r="E42" s="38">
        <f t="shared" si="3"/>
        <v>0.3125</v>
      </c>
      <c r="F42" s="35"/>
    </row>
    <row r="43" spans="1:9" outlineLevel="1" x14ac:dyDescent="0.25">
      <c r="A43" s="52"/>
      <c r="B43" s="45" t="s">
        <v>66</v>
      </c>
      <c r="C43" s="47" t="s">
        <v>85</v>
      </c>
      <c r="D43" s="35">
        <f>COUNTIF([2]Chile!$V:$V,"ns")</f>
        <v>0</v>
      </c>
      <c r="E43" s="38">
        <f t="shared" si="3"/>
        <v>0</v>
      </c>
      <c r="F43" s="35"/>
    </row>
    <row r="44" spans="1:9" outlineLevel="1" x14ac:dyDescent="0.25">
      <c r="A44" s="52"/>
      <c r="B44" s="45"/>
      <c r="C44" s="46" t="s">
        <v>191</v>
      </c>
      <c r="D44" s="35">
        <f>COUNTBLANK([2]Chile!V$2:$V$18)</f>
        <v>8</v>
      </c>
      <c r="E44" s="38">
        <f t="shared" si="3"/>
        <v>0.5</v>
      </c>
      <c r="F44" s="35"/>
    </row>
    <row r="45" spans="1:9" outlineLevel="1" x14ac:dyDescent="0.25">
      <c r="A45" s="52"/>
      <c r="B45" s="45"/>
      <c r="C45" s="47"/>
      <c r="D45" s="15"/>
      <c r="E45" s="38"/>
      <c r="F45" s="35"/>
    </row>
    <row r="46" spans="1:9" outlineLevel="1" x14ac:dyDescent="0.25">
      <c r="A46" s="56" t="s">
        <v>147</v>
      </c>
      <c r="B46" s="56"/>
      <c r="C46" s="56" t="s">
        <v>147</v>
      </c>
      <c r="D46" s="57"/>
      <c r="E46" s="35"/>
      <c r="F46" s="35"/>
    </row>
    <row r="47" spans="1:9" outlineLevel="1" x14ac:dyDescent="0.25">
      <c r="A47" s="52"/>
      <c r="B47" s="45">
        <v>4</v>
      </c>
      <c r="C47" s="47" t="s">
        <v>153</v>
      </c>
      <c r="D47" s="35">
        <f>COUNTIF([2]Chile!$Y:$Y,"4")</f>
        <v>9</v>
      </c>
      <c r="E47" s="38">
        <f t="shared" ref="E47:E51" si="4">D47/$D$21</f>
        <v>0.5625</v>
      </c>
      <c r="F47" s="35"/>
    </row>
    <row r="48" spans="1:9" outlineLevel="1" x14ac:dyDescent="0.25">
      <c r="A48" s="52"/>
      <c r="B48" s="45">
        <v>3</v>
      </c>
      <c r="C48" s="47" t="s">
        <v>154</v>
      </c>
      <c r="D48" s="35">
        <f>COUNTIF([2]Chile!$Y:$Y,"3")</f>
        <v>0</v>
      </c>
      <c r="E48" s="38">
        <f t="shared" si="4"/>
        <v>0</v>
      </c>
      <c r="F48" s="35"/>
    </row>
    <row r="49" spans="1:9" outlineLevel="1" x14ac:dyDescent="0.25">
      <c r="A49" s="52"/>
      <c r="B49" s="45">
        <v>2</v>
      </c>
      <c r="C49" s="47" t="s">
        <v>155</v>
      </c>
      <c r="D49" s="35">
        <f>COUNTIF([2]Chile!$Y:$Y,"2")</f>
        <v>0</v>
      </c>
      <c r="E49" s="38">
        <f t="shared" si="4"/>
        <v>0</v>
      </c>
      <c r="F49" s="35"/>
    </row>
    <row r="50" spans="1:9" outlineLevel="1" x14ac:dyDescent="0.25">
      <c r="A50" s="52"/>
      <c r="B50" s="45">
        <v>1</v>
      </c>
      <c r="C50" s="47" t="s">
        <v>156</v>
      </c>
      <c r="D50" s="35">
        <f>COUNTIF([2]Chile!$Y:$Y,"1")</f>
        <v>0</v>
      </c>
      <c r="E50" s="38">
        <f t="shared" si="4"/>
        <v>0</v>
      </c>
      <c r="F50" s="35"/>
    </row>
    <row r="51" spans="1:9" outlineLevel="1" x14ac:dyDescent="0.25">
      <c r="A51" s="52"/>
      <c r="B51" s="45">
        <v>0</v>
      </c>
      <c r="C51" s="46" t="s">
        <v>157</v>
      </c>
      <c r="D51" s="35">
        <f>COUNTIF([2]Chile!$Y:$Y,"0")</f>
        <v>7</v>
      </c>
      <c r="E51" s="38">
        <f t="shared" si="4"/>
        <v>0.4375</v>
      </c>
      <c r="F51" s="35"/>
    </row>
    <row r="52" spans="1:9" x14ac:dyDescent="0.25">
      <c r="A52" s="52"/>
      <c r="B52" s="52"/>
      <c r="C52" s="46"/>
      <c r="D52" s="15">
        <f>SUM(D47:D51)</f>
        <v>16</v>
      </c>
      <c r="E52" s="27">
        <f>SUM(E47:E51)</f>
        <v>1</v>
      </c>
      <c r="F52" s="35"/>
    </row>
    <row r="53" spans="1:9" x14ac:dyDescent="0.25">
      <c r="A53" s="49" t="s">
        <v>121</v>
      </c>
      <c r="B53" s="49"/>
      <c r="C53" s="50" t="s">
        <v>122</v>
      </c>
      <c r="D53" s="35"/>
      <c r="E53" s="35"/>
      <c r="F53" s="35"/>
    </row>
    <row r="54" spans="1:9" x14ac:dyDescent="0.25">
      <c r="A54" s="51" t="s">
        <v>123</v>
      </c>
      <c r="B54" s="51"/>
      <c r="C54" s="55" t="s">
        <v>124</v>
      </c>
      <c r="D54" s="35"/>
      <c r="E54" s="35"/>
      <c r="F54" s="35"/>
    </row>
    <row r="55" spans="1:9" x14ac:dyDescent="0.25">
      <c r="A55" s="52"/>
      <c r="B55" s="45">
        <v>1</v>
      </c>
      <c r="C55" s="46" t="s">
        <v>91</v>
      </c>
      <c r="D55" s="35">
        <f>COUNTIF([2]Chile!$Z:$Z,"1")</f>
        <v>6</v>
      </c>
      <c r="E55" s="38">
        <f t="shared" ref="E55:E58" si="5">D55/$D$21</f>
        <v>0.375</v>
      </c>
      <c r="F55" s="35"/>
    </row>
    <row r="56" spans="1:9" x14ac:dyDescent="0.25">
      <c r="A56" s="52"/>
      <c r="B56" s="45">
        <v>2</v>
      </c>
      <c r="C56" s="46" t="s">
        <v>93</v>
      </c>
      <c r="D56" s="35">
        <f>COUNTIF([2]Chile!$Z:$Z,"2")</f>
        <v>6</v>
      </c>
      <c r="E56" s="38">
        <f t="shared" si="5"/>
        <v>0.375</v>
      </c>
      <c r="F56" s="35"/>
    </row>
    <row r="57" spans="1:9" x14ac:dyDescent="0.25">
      <c r="A57" s="52"/>
      <c r="B57" s="45">
        <v>0</v>
      </c>
      <c r="C57" s="46" t="s">
        <v>183</v>
      </c>
      <c r="D57" s="35">
        <f>COUNTIF([2]Chile!$Z:$Z,"0")</f>
        <v>4</v>
      </c>
      <c r="E57" s="38">
        <f t="shared" si="5"/>
        <v>0.25</v>
      </c>
      <c r="F57" s="35"/>
    </row>
    <row r="58" spans="1:9" x14ac:dyDescent="0.25">
      <c r="A58" s="52"/>
      <c r="B58" s="45">
        <v>3</v>
      </c>
      <c r="C58" s="46" t="s">
        <v>184</v>
      </c>
      <c r="D58" s="35">
        <f>COUNTIF([2]Chile!$Z:$Z,"3")</f>
        <v>0</v>
      </c>
      <c r="E58" s="38">
        <f t="shared" si="5"/>
        <v>0</v>
      </c>
      <c r="F58" s="35"/>
    </row>
    <row r="59" spans="1:9" x14ac:dyDescent="0.25">
      <c r="A59" s="52"/>
      <c r="B59" s="45"/>
      <c r="C59" s="46"/>
      <c r="D59" s="35">
        <f>SUM(D55:D58)</f>
        <v>16</v>
      </c>
      <c r="E59" s="38">
        <f>SUM(E55:E58)</f>
        <v>1</v>
      </c>
      <c r="F59" s="35"/>
    </row>
    <row r="60" spans="1:9" ht="45" x14ac:dyDescent="0.25">
      <c r="A60" s="51" t="s">
        <v>125</v>
      </c>
      <c r="B60" s="51"/>
      <c r="C60" s="55" t="s">
        <v>126</v>
      </c>
      <c r="D60" s="35"/>
      <c r="E60" s="35"/>
      <c r="F60" s="35"/>
    </row>
    <row r="61" spans="1:9" outlineLevel="1" x14ac:dyDescent="0.25">
      <c r="A61" s="52"/>
      <c r="B61" s="45" t="s">
        <v>53</v>
      </c>
      <c r="C61" s="46" t="s">
        <v>54</v>
      </c>
      <c r="D61" s="35">
        <f>COUNTIF([2]Chile!$AA:$AA,"*w*")</f>
        <v>10</v>
      </c>
      <c r="E61" s="38">
        <f t="shared" ref="E61:E68" si="6">D61/$D$21</f>
        <v>0.625</v>
      </c>
      <c r="F61" s="35"/>
    </row>
    <row r="62" spans="1:9" outlineLevel="1" x14ac:dyDescent="0.25">
      <c r="A62" s="52"/>
      <c r="B62" s="45" t="s">
        <v>55</v>
      </c>
      <c r="C62" s="46" t="s">
        <v>56</v>
      </c>
      <c r="D62" s="35">
        <f>COUNTIF([2]Chile!$AA:$AA,"*g*")</f>
        <v>6</v>
      </c>
      <c r="E62" s="38">
        <f t="shared" si="6"/>
        <v>0.375</v>
      </c>
      <c r="F62" s="35"/>
    </row>
    <row r="63" spans="1:9" outlineLevel="1" x14ac:dyDescent="0.25">
      <c r="A63" s="52"/>
      <c r="B63" s="45" t="s">
        <v>57</v>
      </c>
      <c r="C63" s="46" t="s">
        <v>58</v>
      </c>
      <c r="D63" s="35">
        <f>COUNTIF([2]Chile!$AA:$AA,"*b*")</f>
        <v>5</v>
      </c>
      <c r="E63" s="38">
        <f t="shared" si="6"/>
        <v>0.3125</v>
      </c>
      <c r="F63" s="35"/>
      <c r="G63" s="36" t="s">
        <v>192</v>
      </c>
      <c r="H63" s="35">
        <f>COUNTIF([2]Chile!$AA:$AA,"w g b m d")</f>
        <v>3</v>
      </c>
      <c r="I63" s="38">
        <f t="shared" ref="I63:I65" si="7">H63/$D$21</f>
        <v>0.1875</v>
      </c>
    </row>
    <row r="64" spans="1:9" outlineLevel="1" x14ac:dyDescent="0.25">
      <c r="A64" s="52"/>
      <c r="B64" s="45" t="s">
        <v>59</v>
      </c>
      <c r="C64" s="46" t="s">
        <v>60</v>
      </c>
      <c r="D64" s="35">
        <f>COUNTIF([2]Chile!$AA:$AA,"*m*")</f>
        <v>8</v>
      </c>
      <c r="E64" s="38">
        <f t="shared" si="6"/>
        <v>0.5</v>
      </c>
      <c r="F64" s="35"/>
      <c r="G64" s="35" t="s">
        <v>193</v>
      </c>
      <c r="H64" s="35">
        <f>COUNTIF([2]Chile!$AA:$AA,"w g b m")</f>
        <v>0</v>
      </c>
      <c r="I64" s="38">
        <f t="shared" si="7"/>
        <v>0</v>
      </c>
    </row>
    <row r="65" spans="1:9" outlineLevel="1" x14ac:dyDescent="0.25">
      <c r="A65" s="52"/>
      <c r="B65" s="45" t="s">
        <v>61</v>
      </c>
      <c r="C65" s="46" t="s">
        <v>62</v>
      </c>
      <c r="D65" s="35">
        <f>COUNTIF([2]Chile!$AA:$AA,"*d*")</f>
        <v>7</v>
      </c>
      <c r="E65" s="38">
        <f t="shared" si="6"/>
        <v>0.4375</v>
      </c>
      <c r="F65" s="35"/>
      <c r="G65" s="35" t="s">
        <v>194</v>
      </c>
      <c r="H65" s="35">
        <f>COUNTIF([2]Chile!$AA:$AA,"d")</f>
        <v>0</v>
      </c>
      <c r="I65" s="39">
        <f t="shared" si="7"/>
        <v>0</v>
      </c>
    </row>
    <row r="66" spans="1:9" outlineLevel="1" x14ac:dyDescent="0.25">
      <c r="A66" s="52"/>
      <c r="B66" s="45" t="s">
        <v>66</v>
      </c>
      <c r="C66" s="46" t="s">
        <v>67</v>
      </c>
      <c r="D66" s="35">
        <f>COUNTIF([2]Chile!$AA:$AA,"ns")</f>
        <v>0</v>
      </c>
      <c r="E66" s="38">
        <f t="shared" si="6"/>
        <v>0</v>
      </c>
      <c r="F66" s="35"/>
    </row>
    <row r="67" spans="1:9" ht="30" x14ac:dyDescent="0.25">
      <c r="A67" s="52"/>
      <c r="B67" s="45" t="s">
        <v>70</v>
      </c>
      <c r="C67" s="46" t="s">
        <v>71</v>
      </c>
      <c r="D67" s="35">
        <f>COUNTIF([2]Chile!$AA:$AA,"eqa")</f>
        <v>1</v>
      </c>
      <c r="E67" s="38">
        <f t="shared" si="6"/>
        <v>6.25E-2</v>
      </c>
      <c r="F67" s="35"/>
    </row>
    <row r="68" spans="1:9" x14ac:dyDescent="0.25">
      <c r="A68" s="52"/>
      <c r="B68" s="45"/>
      <c r="C68" s="46" t="s">
        <v>191</v>
      </c>
      <c r="D68" s="35">
        <f>COUNTBLANK([2]Chile!AA$2:$AA$18)</f>
        <v>5</v>
      </c>
      <c r="E68" s="38">
        <f t="shared" si="6"/>
        <v>0.3125</v>
      </c>
      <c r="F68" s="35"/>
    </row>
    <row r="69" spans="1:9" x14ac:dyDescent="0.25">
      <c r="A69" s="52"/>
      <c r="B69" s="45"/>
      <c r="C69" s="46"/>
      <c r="D69" s="35"/>
      <c r="E69" s="35"/>
      <c r="F69" s="35"/>
    </row>
    <row r="70" spans="1:9" ht="30" x14ac:dyDescent="0.25">
      <c r="A70" s="51" t="s">
        <v>128</v>
      </c>
      <c r="B70" s="51"/>
      <c r="C70" s="55" t="s">
        <v>127</v>
      </c>
      <c r="D70" s="35"/>
      <c r="E70" s="35"/>
      <c r="F70" s="35"/>
    </row>
    <row r="71" spans="1:9" outlineLevel="1" x14ac:dyDescent="0.25">
      <c r="A71" s="52"/>
      <c r="B71" s="45" t="s">
        <v>72</v>
      </c>
      <c r="C71" s="46" t="s">
        <v>73</v>
      </c>
      <c r="D71" s="35">
        <f>COUNTIF([2]Chile!$AB:$AB,"*yc*")</f>
        <v>3</v>
      </c>
      <c r="E71" s="38">
        <f t="shared" ref="E71:E78" si="8">D71/$D$21</f>
        <v>0.1875</v>
      </c>
      <c r="F71" s="35"/>
      <c r="G71" s="36" t="s">
        <v>195</v>
      </c>
      <c r="H71" s="35">
        <f>COUNTIF([2]Chile!$AB:$AB,"*yc ch ad ya ma oa*")</f>
        <v>0</v>
      </c>
      <c r="I71" s="38">
        <f t="shared" ref="I71" si="9">H71/$D$21</f>
        <v>0</v>
      </c>
    </row>
    <row r="72" spans="1:9" outlineLevel="1" x14ac:dyDescent="0.25">
      <c r="A72" s="52"/>
      <c r="B72" s="45" t="s">
        <v>74</v>
      </c>
      <c r="C72" s="46" t="s">
        <v>75</v>
      </c>
      <c r="D72" s="35">
        <f>COUNTIF([2]Chile!$AB:$AB,"*ch*")</f>
        <v>8</v>
      </c>
      <c r="E72" s="38">
        <f t="shared" si="8"/>
        <v>0.5</v>
      </c>
      <c r="F72" s="35"/>
    </row>
    <row r="73" spans="1:9" outlineLevel="1" x14ac:dyDescent="0.25">
      <c r="A73" s="52"/>
      <c r="B73" s="45" t="s">
        <v>76</v>
      </c>
      <c r="C73" s="46" t="s">
        <v>77</v>
      </c>
      <c r="D73" s="35">
        <f>COUNTIF([2]Chile!$AB:$AB,"*ad*")</f>
        <v>4</v>
      </c>
      <c r="E73" s="38">
        <f t="shared" si="8"/>
        <v>0.25</v>
      </c>
      <c r="F73" s="35"/>
    </row>
    <row r="74" spans="1:9" outlineLevel="1" x14ac:dyDescent="0.25">
      <c r="A74" s="52"/>
      <c r="B74" s="45" t="s">
        <v>78</v>
      </c>
      <c r="C74" s="46" t="s">
        <v>79</v>
      </c>
      <c r="D74" s="35">
        <f>COUNTIF([2]Chile!$AB:$AB,"*ya*")</f>
        <v>7</v>
      </c>
      <c r="E74" s="38">
        <f t="shared" si="8"/>
        <v>0.4375</v>
      </c>
      <c r="F74" s="35"/>
    </row>
    <row r="75" spans="1:9" outlineLevel="1" x14ac:dyDescent="0.25">
      <c r="A75" s="52"/>
      <c r="B75" s="45" t="s">
        <v>80</v>
      </c>
      <c r="C75" s="46" t="s">
        <v>81</v>
      </c>
      <c r="D75" s="35">
        <f>COUNTIF([2]Chile!$AB:$AB,"*ma*")</f>
        <v>8</v>
      </c>
      <c r="E75" s="38">
        <f t="shared" si="8"/>
        <v>0.5</v>
      </c>
      <c r="F75" s="35"/>
    </row>
    <row r="76" spans="1:9" outlineLevel="1" x14ac:dyDescent="0.25">
      <c r="A76" s="52"/>
      <c r="B76" s="45" t="s">
        <v>82</v>
      </c>
      <c r="C76" s="46" t="s">
        <v>83</v>
      </c>
      <c r="D76" s="35">
        <f>COUNTIF([2]Chile!$AB:$AB,"*oa*")</f>
        <v>3</v>
      </c>
      <c r="E76" s="38">
        <f t="shared" si="8"/>
        <v>0.1875</v>
      </c>
      <c r="F76" s="35"/>
    </row>
    <row r="77" spans="1:9" outlineLevel="1" x14ac:dyDescent="0.25">
      <c r="A77" s="52"/>
      <c r="B77" s="45" t="s">
        <v>66</v>
      </c>
      <c r="C77" s="47" t="s">
        <v>85</v>
      </c>
      <c r="D77" s="35">
        <f>COUNTIF([2]Chile!$AB:$AB,"ns")</f>
        <v>2</v>
      </c>
      <c r="E77" s="38">
        <f t="shared" si="8"/>
        <v>0.125</v>
      </c>
      <c r="F77" s="35"/>
    </row>
    <row r="78" spans="1:9" outlineLevel="1" x14ac:dyDescent="0.25">
      <c r="A78" s="52"/>
      <c r="B78" s="45"/>
      <c r="C78" s="46" t="s">
        <v>191</v>
      </c>
      <c r="D78" s="35">
        <f>COUNTBLANK([2]Chile!AB$2:$AB$18)</f>
        <v>5</v>
      </c>
      <c r="E78" s="38">
        <f t="shared" si="8"/>
        <v>0.3125</v>
      </c>
      <c r="F78" s="35"/>
    </row>
    <row r="79" spans="1:9" outlineLevel="1" x14ac:dyDescent="0.25">
      <c r="A79" s="52"/>
      <c r="B79" s="45"/>
      <c r="C79" s="47"/>
      <c r="D79" s="35"/>
      <c r="E79" s="35"/>
      <c r="F79" s="35"/>
    </row>
    <row r="80" spans="1:9" outlineLevel="1" x14ac:dyDescent="0.25">
      <c r="A80" s="56" t="s">
        <v>148</v>
      </c>
      <c r="B80" s="56"/>
      <c r="C80" s="56" t="s">
        <v>148</v>
      </c>
      <c r="D80" s="57"/>
      <c r="E80" s="35"/>
      <c r="F80" s="35"/>
    </row>
    <row r="81" spans="1:9" outlineLevel="1" x14ac:dyDescent="0.25">
      <c r="A81" s="52"/>
      <c r="B81" s="45">
        <v>4</v>
      </c>
      <c r="C81" s="47" t="s">
        <v>153</v>
      </c>
      <c r="D81" s="35">
        <f>COUNTIF([2]Chile!$AE:$AE,"4")</f>
        <v>9</v>
      </c>
      <c r="E81" s="38">
        <f t="shared" ref="E81:E85" si="10">D81/$D$21</f>
        <v>0.5625</v>
      </c>
      <c r="F81" s="35"/>
    </row>
    <row r="82" spans="1:9" outlineLevel="1" x14ac:dyDescent="0.25">
      <c r="A82" s="52"/>
      <c r="B82" s="45">
        <v>3</v>
      </c>
      <c r="C82" s="47" t="s">
        <v>154</v>
      </c>
      <c r="D82" s="35">
        <f>COUNTIF([2]Chile!$AE:$AE,"3")</f>
        <v>2</v>
      </c>
      <c r="E82" s="38">
        <f t="shared" si="10"/>
        <v>0.125</v>
      </c>
      <c r="F82" s="35"/>
    </row>
    <row r="83" spans="1:9" outlineLevel="1" x14ac:dyDescent="0.25">
      <c r="A83" s="52"/>
      <c r="B83" s="45">
        <v>2</v>
      </c>
      <c r="C83" s="47" t="s">
        <v>155</v>
      </c>
      <c r="D83" s="35">
        <f>COUNTIF([2]Chile!$AE:$AE,"2")</f>
        <v>1</v>
      </c>
      <c r="E83" s="38">
        <f t="shared" si="10"/>
        <v>6.25E-2</v>
      </c>
      <c r="F83" s="35"/>
    </row>
    <row r="84" spans="1:9" outlineLevel="1" x14ac:dyDescent="0.25">
      <c r="A84" s="52"/>
      <c r="B84" s="45">
        <v>1</v>
      </c>
      <c r="C84" s="47" t="s">
        <v>156</v>
      </c>
      <c r="D84" s="35">
        <f>COUNTIF([2]Chile!$AE:$AE,"1")</f>
        <v>0</v>
      </c>
      <c r="E84" s="38">
        <f t="shared" si="10"/>
        <v>0</v>
      </c>
      <c r="F84" s="35"/>
    </row>
    <row r="85" spans="1:9" outlineLevel="1" x14ac:dyDescent="0.25">
      <c r="A85" s="52"/>
      <c r="B85" s="45">
        <v>0</v>
      </c>
      <c r="C85" s="46" t="s">
        <v>158</v>
      </c>
      <c r="D85" s="35">
        <f>COUNTIF([2]Chile!$AE:$AE,"0")</f>
        <v>4</v>
      </c>
      <c r="E85" s="38">
        <f t="shared" si="10"/>
        <v>0.25</v>
      </c>
      <c r="F85" s="35"/>
    </row>
    <row r="86" spans="1:9" x14ac:dyDescent="0.25">
      <c r="A86" s="52"/>
      <c r="B86" s="45"/>
      <c r="C86" s="46"/>
      <c r="D86" s="35">
        <f>SUM(D81:D85)</f>
        <v>16</v>
      </c>
      <c r="E86" s="35"/>
      <c r="F86" s="35"/>
    </row>
    <row r="87" spans="1:9" x14ac:dyDescent="0.25">
      <c r="A87" s="49" t="s">
        <v>130</v>
      </c>
      <c r="B87" s="49"/>
      <c r="C87" s="50" t="s">
        <v>129</v>
      </c>
      <c r="D87" s="35"/>
      <c r="E87" s="35"/>
      <c r="F87" s="35"/>
    </row>
    <row r="88" spans="1:9" ht="45" x14ac:dyDescent="0.25">
      <c r="A88" s="51" t="s">
        <v>131</v>
      </c>
      <c r="B88" s="51"/>
      <c r="C88" s="58" t="s">
        <v>132</v>
      </c>
      <c r="D88" s="35"/>
      <c r="E88" s="35"/>
      <c r="F88" s="35"/>
    </row>
    <row r="89" spans="1:9" x14ac:dyDescent="0.25">
      <c r="A89" s="52"/>
      <c r="B89" s="45">
        <v>1</v>
      </c>
      <c r="C89" s="46" t="s">
        <v>94</v>
      </c>
      <c r="D89" s="35">
        <f>COUNTIF([2]Chile!$AF:$AF,"*1*")</f>
        <v>10</v>
      </c>
      <c r="E89" s="38">
        <f t="shared" ref="E89:E93" si="11">D89/$D$21</f>
        <v>0.625</v>
      </c>
      <c r="F89" s="35"/>
      <c r="G89" s="36" t="s">
        <v>195</v>
      </c>
      <c r="H89" s="35">
        <f>COUNTIF([2]Chile!$AF:$AF,"1 2 3 4")</f>
        <v>2</v>
      </c>
      <c r="I89" s="38">
        <f t="shared" ref="I89" si="12">H89/$D$21</f>
        <v>0.125</v>
      </c>
    </row>
    <row r="90" spans="1:9" x14ac:dyDescent="0.25">
      <c r="A90" s="52"/>
      <c r="B90" s="45">
        <v>2</v>
      </c>
      <c r="C90" s="46" t="s">
        <v>95</v>
      </c>
      <c r="D90" s="35">
        <f>COUNTIF([2]Chile!$AF:$AF,"*2*")</f>
        <v>8</v>
      </c>
      <c r="E90" s="38">
        <f t="shared" si="11"/>
        <v>0.5</v>
      </c>
      <c r="F90" s="35"/>
    </row>
    <row r="91" spans="1:9" x14ac:dyDescent="0.25">
      <c r="A91" s="52"/>
      <c r="B91" s="45">
        <v>3</v>
      </c>
      <c r="C91" s="46" t="s">
        <v>96</v>
      </c>
      <c r="D91" s="35">
        <f>COUNTIF([2]Chile!$AF:$AF,"*3*")</f>
        <v>11</v>
      </c>
      <c r="E91" s="38">
        <f t="shared" si="11"/>
        <v>0.6875</v>
      </c>
      <c r="F91" s="35"/>
    </row>
    <row r="92" spans="1:9" x14ac:dyDescent="0.25">
      <c r="A92" s="52"/>
      <c r="B92" s="45">
        <v>4</v>
      </c>
      <c r="C92" s="46" t="s">
        <v>160</v>
      </c>
      <c r="D92" s="35">
        <f>COUNTIF([2]Chile!$AF:$AF,"*4*")</f>
        <v>6</v>
      </c>
      <c r="E92" s="38">
        <f t="shared" si="11"/>
        <v>0.375</v>
      </c>
      <c r="F92" s="35"/>
    </row>
    <row r="93" spans="1:9" x14ac:dyDescent="0.25">
      <c r="A93" s="52"/>
      <c r="B93" s="45">
        <v>0</v>
      </c>
      <c r="C93" s="46" t="s">
        <v>159</v>
      </c>
      <c r="D93" s="35">
        <f>COUNTIF([2]Chile!$AF:$AF,"0")</f>
        <v>3</v>
      </c>
      <c r="E93" s="38">
        <f t="shared" si="11"/>
        <v>0.1875</v>
      </c>
      <c r="F93" s="35"/>
    </row>
    <row r="94" spans="1:9" x14ac:dyDescent="0.25">
      <c r="A94" s="52"/>
      <c r="B94" s="45"/>
      <c r="C94" s="46"/>
      <c r="D94" s="35"/>
      <c r="E94" s="35"/>
      <c r="F94" s="35"/>
    </row>
    <row r="95" spans="1:9" x14ac:dyDescent="0.25">
      <c r="A95" s="51" t="s">
        <v>133</v>
      </c>
      <c r="B95" s="51"/>
      <c r="C95" s="59" t="s">
        <v>134</v>
      </c>
      <c r="D95" s="35"/>
      <c r="E95" s="35"/>
      <c r="F95" s="35"/>
    </row>
    <row r="96" spans="1:9" outlineLevel="1" x14ac:dyDescent="0.25">
      <c r="A96" s="52"/>
      <c r="B96" s="45" t="s">
        <v>53</v>
      </c>
      <c r="C96" s="46" t="s">
        <v>54</v>
      </c>
      <c r="D96" s="35">
        <f>COUNTIF([2]Chile!$AG:$AG,"*w*")</f>
        <v>12</v>
      </c>
      <c r="E96" s="38">
        <f t="shared" ref="E96:E102" si="13">D96/$D$21</f>
        <v>0.75</v>
      </c>
      <c r="F96" s="35"/>
    </row>
    <row r="97" spans="1:9" outlineLevel="1" x14ac:dyDescent="0.25">
      <c r="A97" s="52"/>
      <c r="B97" s="45" t="s">
        <v>55</v>
      </c>
      <c r="C97" s="46" t="s">
        <v>56</v>
      </c>
      <c r="D97" s="35">
        <f>COUNTIF([2]Chile!$AG:$AG,"*g*")</f>
        <v>8</v>
      </c>
      <c r="E97" s="38">
        <f t="shared" si="13"/>
        <v>0.5</v>
      </c>
      <c r="F97" s="35"/>
      <c r="G97" s="36" t="s">
        <v>192</v>
      </c>
      <c r="H97" s="35">
        <f>COUNTIF([2]Chile!$AG:$AG,"w g b m d")</f>
        <v>3</v>
      </c>
      <c r="I97" s="38">
        <f t="shared" ref="I97:I99" si="14">H97/$D$21</f>
        <v>0.1875</v>
      </c>
    </row>
    <row r="98" spans="1:9" outlineLevel="1" x14ac:dyDescent="0.25">
      <c r="A98" s="52"/>
      <c r="B98" s="45" t="s">
        <v>57</v>
      </c>
      <c r="C98" s="46" t="s">
        <v>58</v>
      </c>
      <c r="D98" s="35">
        <f>COUNTIF([2]Chile!$AG:$AG,"*b*")</f>
        <v>7</v>
      </c>
      <c r="E98" s="38">
        <f t="shared" si="13"/>
        <v>0.4375</v>
      </c>
      <c r="F98" s="35"/>
      <c r="G98" s="35" t="s">
        <v>193</v>
      </c>
      <c r="H98" s="35">
        <f>COUNTIF([2]Chile!$AG:$AG,"w g b m")</f>
        <v>2</v>
      </c>
      <c r="I98" s="38">
        <f t="shared" si="14"/>
        <v>0.125</v>
      </c>
    </row>
    <row r="99" spans="1:9" outlineLevel="1" x14ac:dyDescent="0.25">
      <c r="A99" s="52"/>
      <c r="B99" s="45" t="s">
        <v>59</v>
      </c>
      <c r="C99" s="46" t="s">
        <v>60</v>
      </c>
      <c r="D99" s="35">
        <f>COUNTIF([2]Chile!$AG:$AG,"*m*")</f>
        <v>9</v>
      </c>
      <c r="E99" s="38">
        <f t="shared" si="13"/>
        <v>0.5625</v>
      </c>
      <c r="F99" s="35"/>
      <c r="G99" s="35" t="s">
        <v>194</v>
      </c>
      <c r="H99" s="35">
        <f>COUNTIF([2]Chile!$AG:$AG,"d")</f>
        <v>0</v>
      </c>
      <c r="I99" s="38">
        <f t="shared" si="14"/>
        <v>0</v>
      </c>
    </row>
    <row r="100" spans="1:9" outlineLevel="1" x14ac:dyDescent="0.25">
      <c r="A100" s="52"/>
      <c r="B100" s="45" t="s">
        <v>61</v>
      </c>
      <c r="C100" s="46" t="s">
        <v>62</v>
      </c>
      <c r="D100" s="35">
        <f>COUNTIF([2]Chile!$AG:$AG,"*d*")</f>
        <v>5</v>
      </c>
      <c r="E100" s="38">
        <f t="shared" si="13"/>
        <v>0.3125</v>
      </c>
      <c r="F100" s="35"/>
    </row>
    <row r="101" spans="1:9" outlineLevel="1" x14ac:dyDescent="0.25">
      <c r="A101" s="52"/>
      <c r="B101" s="45" t="s">
        <v>66</v>
      </c>
      <c r="C101" s="46" t="s">
        <v>67</v>
      </c>
      <c r="D101" s="35">
        <f>COUNTIF([2]Chile!$AG:$AG,"ns")</f>
        <v>0</v>
      </c>
      <c r="E101" s="38">
        <f t="shared" si="13"/>
        <v>0</v>
      </c>
      <c r="F101" s="35"/>
    </row>
    <row r="102" spans="1:9" outlineLevel="1" x14ac:dyDescent="0.25">
      <c r="A102" s="52"/>
      <c r="B102" s="45"/>
      <c r="C102" s="46" t="s">
        <v>191</v>
      </c>
      <c r="D102" s="35">
        <f>COUNTBLANK([2]Chile!AG$2:$AG$18)</f>
        <v>4</v>
      </c>
      <c r="E102" s="38">
        <f t="shared" si="13"/>
        <v>0.25</v>
      </c>
      <c r="F102" s="35"/>
    </row>
    <row r="103" spans="1:9" x14ac:dyDescent="0.25">
      <c r="A103" s="52"/>
      <c r="B103" s="45"/>
      <c r="C103" s="46"/>
      <c r="D103" s="35"/>
      <c r="E103" s="35"/>
      <c r="F103" s="35"/>
    </row>
    <row r="104" spans="1:9" ht="30" x14ac:dyDescent="0.25">
      <c r="A104" s="51" t="s">
        <v>136</v>
      </c>
      <c r="B104" s="51"/>
      <c r="C104" s="55" t="s">
        <v>135</v>
      </c>
      <c r="D104" s="35"/>
      <c r="E104" s="35"/>
      <c r="F104" s="35"/>
    </row>
    <row r="105" spans="1:9" outlineLevel="1" x14ac:dyDescent="0.25">
      <c r="A105" s="52"/>
      <c r="B105" s="45" t="s">
        <v>72</v>
      </c>
      <c r="C105" s="46" t="s">
        <v>73</v>
      </c>
      <c r="D105" s="35">
        <f>COUNTIF([2]Chile!$AH:$AH,"*yc*")</f>
        <v>2</v>
      </c>
      <c r="E105" s="38">
        <f t="shared" ref="E105:E112" si="15">D105/$D$21</f>
        <v>0.125</v>
      </c>
      <c r="F105" s="35"/>
      <c r="G105" s="36" t="s">
        <v>195</v>
      </c>
      <c r="H105" s="35">
        <f>COUNTIF([2]Chile!$AH:$AH,"*yc ch ad ya ma oa*")</f>
        <v>1</v>
      </c>
      <c r="I105" s="38">
        <f t="shared" ref="I105" si="16">H105/$D$21</f>
        <v>6.25E-2</v>
      </c>
    </row>
    <row r="106" spans="1:9" outlineLevel="1" x14ac:dyDescent="0.25">
      <c r="A106" s="52"/>
      <c r="B106" s="45" t="s">
        <v>74</v>
      </c>
      <c r="C106" s="46" t="s">
        <v>75</v>
      </c>
      <c r="D106" s="35">
        <f>COUNTIF([2]Chile!$AH:$AH,"*ch*")</f>
        <v>6</v>
      </c>
      <c r="E106" s="38">
        <f t="shared" si="15"/>
        <v>0.375</v>
      </c>
      <c r="F106" s="35"/>
    </row>
    <row r="107" spans="1:9" outlineLevel="1" x14ac:dyDescent="0.25">
      <c r="A107" s="52"/>
      <c r="B107" s="45" t="s">
        <v>76</v>
      </c>
      <c r="C107" s="46" t="s">
        <v>77</v>
      </c>
      <c r="D107" s="35">
        <f>COUNTIF([2]Chile!$AH:$AH,"*ad*")</f>
        <v>5</v>
      </c>
      <c r="E107" s="38">
        <f t="shared" si="15"/>
        <v>0.3125</v>
      </c>
      <c r="F107" s="35"/>
    </row>
    <row r="108" spans="1:9" outlineLevel="1" x14ac:dyDescent="0.25">
      <c r="A108" s="52"/>
      <c r="B108" s="45" t="s">
        <v>78</v>
      </c>
      <c r="C108" s="46" t="s">
        <v>79</v>
      </c>
      <c r="D108" s="35">
        <f>COUNTIF([2]Chile!$AH:$AH,"*ya*")</f>
        <v>11</v>
      </c>
      <c r="E108" s="38">
        <f t="shared" si="15"/>
        <v>0.6875</v>
      </c>
      <c r="F108" s="35"/>
    </row>
    <row r="109" spans="1:9" outlineLevel="1" x14ac:dyDescent="0.25">
      <c r="A109" s="52"/>
      <c r="B109" s="45" t="s">
        <v>80</v>
      </c>
      <c r="C109" s="46" t="s">
        <v>81</v>
      </c>
      <c r="D109" s="35">
        <f>COUNTIF([2]Chile!$AH:$AH,"*ma*")</f>
        <v>11</v>
      </c>
      <c r="E109" s="38">
        <f t="shared" si="15"/>
        <v>0.6875</v>
      </c>
      <c r="F109" s="35"/>
    </row>
    <row r="110" spans="1:9" outlineLevel="1" x14ac:dyDescent="0.25">
      <c r="A110" s="52"/>
      <c r="B110" s="45" t="s">
        <v>82</v>
      </c>
      <c r="C110" s="46" t="s">
        <v>83</v>
      </c>
      <c r="D110" s="35">
        <f>COUNTIF([2]Chile!$AH:$AH,"*oa*")</f>
        <v>5</v>
      </c>
      <c r="E110" s="38">
        <f t="shared" si="15"/>
        <v>0.3125</v>
      </c>
      <c r="F110" s="35"/>
    </row>
    <row r="111" spans="1:9" outlineLevel="1" x14ac:dyDescent="0.25">
      <c r="A111" s="52"/>
      <c r="B111" s="45" t="s">
        <v>66</v>
      </c>
      <c r="C111" s="47" t="s">
        <v>85</v>
      </c>
      <c r="D111" s="35">
        <f>COUNTIF([2]Chile!$AH:$AH,"ns")</f>
        <v>0</v>
      </c>
      <c r="E111" s="38">
        <f t="shared" si="15"/>
        <v>0</v>
      </c>
      <c r="F111" s="35"/>
    </row>
    <row r="112" spans="1:9" outlineLevel="1" x14ac:dyDescent="0.25">
      <c r="A112" s="52"/>
      <c r="B112" s="45"/>
      <c r="C112" s="46" t="s">
        <v>191</v>
      </c>
      <c r="D112" s="35">
        <f>COUNTBLANK([2]Chile!V$2:$AB$18)</f>
        <v>22</v>
      </c>
      <c r="E112" s="38">
        <f t="shared" si="15"/>
        <v>1.375</v>
      </c>
      <c r="F112" s="35"/>
    </row>
    <row r="113" spans="1:8" outlineLevel="1" x14ac:dyDescent="0.25">
      <c r="A113" s="52"/>
      <c r="B113" s="45"/>
      <c r="C113" s="46"/>
      <c r="D113" s="35"/>
      <c r="E113" s="38"/>
      <c r="F113" s="35"/>
    </row>
    <row r="114" spans="1:8" outlineLevel="1" x14ac:dyDescent="0.25">
      <c r="A114" s="56" t="s">
        <v>150</v>
      </c>
      <c r="B114" s="56"/>
      <c r="C114" s="56" t="s">
        <v>150</v>
      </c>
      <c r="D114" s="57"/>
      <c r="E114" s="35"/>
      <c r="F114" s="35"/>
    </row>
    <row r="115" spans="1:8" outlineLevel="1" x14ac:dyDescent="0.25">
      <c r="A115" s="52"/>
      <c r="B115" s="45">
        <v>4</v>
      </c>
      <c r="C115" s="47" t="s">
        <v>153</v>
      </c>
      <c r="D115" s="35">
        <f>COUNTIF([2]Chile!$AK:$AK,"4")</f>
        <v>13</v>
      </c>
      <c r="E115" s="38">
        <f t="shared" ref="E115:E119" si="17">D115/$D$21</f>
        <v>0.8125</v>
      </c>
      <c r="F115" s="35"/>
    </row>
    <row r="116" spans="1:8" outlineLevel="1" x14ac:dyDescent="0.25">
      <c r="A116" s="52"/>
      <c r="B116" s="45">
        <v>3</v>
      </c>
      <c r="C116" s="47" t="s">
        <v>154</v>
      </c>
      <c r="D116" s="35">
        <f>COUNTIF([2]Chile!$AK:$AK,"3")</f>
        <v>0</v>
      </c>
      <c r="E116" s="38">
        <f t="shared" si="17"/>
        <v>0</v>
      </c>
      <c r="F116" s="35"/>
    </row>
    <row r="117" spans="1:8" outlineLevel="1" x14ac:dyDescent="0.25">
      <c r="A117" s="52"/>
      <c r="B117" s="45">
        <v>2</v>
      </c>
      <c r="C117" s="47" t="s">
        <v>155</v>
      </c>
      <c r="D117" s="35">
        <f>COUNTIF([2]Chile!$AK:$AK,"2")</f>
        <v>0</v>
      </c>
      <c r="E117" s="38">
        <f t="shared" si="17"/>
        <v>0</v>
      </c>
      <c r="F117" s="35"/>
    </row>
    <row r="118" spans="1:8" outlineLevel="1" x14ac:dyDescent="0.25">
      <c r="A118" s="52"/>
      <c r="B118" s="45">
        <v>1</v>
      </c>
      <c r="C118" s="47" t="s">
        <v>156</v>
      </c>
      <c r="D118" s="35">
        <f>COUNTIF([2]Chile!$AK:$AK,"1")</f>
        <v>0</v>
      </c>
      <c r="E118" s="38">
        <f t="shared" si="17"/>
        <v>0</v>
      </c>
      <c r="F118" s="35"/>
    </row>
    <row r="119" spans="1:8" outlineLevel="1" x14ac:dyDescent="0.25">
      <c r="A119" s="52"/>
      <c r="B119" s="45">
        <v>0</v>
      </c>
      <c r="C119" s="46" t="s">
        <v>166</v>
      </c>
      <c r="D119" s="35">
        <f>COUNTIF([2]Chile!$AK:$AK,"0")</f>
        <v>3</v>
      </c>
      <c r="E119" s="38">
        <f t="shared" si="17"/>
        <v>0.1875</v>
      </c>
      <c r="F119" s="35"/>
    </row>
    <row r="120" spans="1:8" x14ac:dyDescent="0.25">
      <c r="A120" s="52"/>
      <c r="B120" s="45"/>
      <c r="C120" s="46"/>
      <c r="D120" s="35">
        <f>SUM(D115:D119)</f>
        <v>16</v>
      </c>
      <c r="E120" s="35"/>
      <c r="F120" s="35"/>
    </row>
    <row r="121" spans="1:8" x14ac:dyDescent="0.25">
      <c r="A121" s="49" t="s">
        <v>98</v>
      </c>
      <c r="B121" s="49"/>
      <c r="C121" s="50" t="s">
        <v>137</v>
      </c>
      <c r="D121" s="35"/>
      <c r="E121" s="35"/>
      <c r="F121" s="35"/>
    </row>
    <row r="122" spans="1:8" ht="30" x14ac:dyDescent="0.25">
      <c r="A122" s="51" t="s">
        <v>138</v>
      </c>
      <c r="B122" s="51"/>
      <c r="C122" s="58" t="s">
        <v>139</v>
      </c>
      <c r="D122" s="35"/>
      <c r="E122" s="35"/>
      <c r="F122" s="35"/>
    </row>
    <row r="123" spans="1:8" x14ac:dyDescent="0.25">
      <c r="A123" s="52"/>
      <c r="B123" s="45">
        <v>3</v>
      </c>
      <c r="C123" s="46" t="s">
        <v>161</v>
      </c>
      <c r="D123" s="35">
        <f>COUNTIF([2]Chile!$AL:$AL,"3")</f>
        <v>3</v>
      </c>
      <c r="E123" s="38">
        <f t="shared" ref="E123:E128" si="18">D123/$D$21</f>
        <v>0.1875</v>
      </c>
      <c r="F123" s="35"/>
      <c r="H123" s="35"/>
    </row>
    <row r="124" spans="1:8" x14ac:dyDescent="0.25">
      <c r="A124" s="52"/>
      <c r="B124" s="45">
        <v>2</v>
      </c>
      <c r="C124" s="46" t="s">
        <v>162</v>
      </c>
      <c r="D124" s="35">
        <f>COUNTIF([2]Chile!$AL:$AL,"2")</f>
        <v>6</v>
      </c>
      <c r="E124" s="38">
        <f t="shared" si="18"/>
        <v>0.375</v>
      </c>
      <c r="F124" s="35"/>
    </row>
    <row r="125" spans="1:8" ht="30" x14ac:dyDescent="0.25">
      <c r="A125" s="52"/>
      <c r="B125" s="45" t="s">
        <v>185</v>
      </c>
      <c r="C125" s="46" t="s">
        <v>186</v>
      </c>
      <c r="D125" s="35">
        <f>COUNTIF([2]Chile!$AL:$AL,"3 2")</f>
        <v>5</v>
      </c>
      <c r="E125" s="38">
        <f t="shared" si="18"/>
        <v>0.3125</v>
      </c>
      <c r="F125" s="35"/>
    </row>
    <row r="126" spans="1:8" x14ac:dyDescent="0.25">
      <c r="A126" s="52"/>
      <c r="B126" s="45">
        <v>1</v>
      </c>
      <c r="C126" s="46" t="s">
        <v>164</v>
      </c>
      <c r="D126" s="35">
        <f>COUNTIF([2]Chile!$AL:$AL,"1")</f>
        <v>0</v>
      </c>
      <c r="E126" s="38">
        <f t="shared" si="18"/>
        <v>0</v>
      </c>
      <c r="F126" s="35"/>
    </row>
    <row r="127" spans="1:8" x14ac:dyDescent="0.25">
      <c r="A127" s="52"/>
      <c r="B127" s="45">
        <v>0</v>
      </c>
      <c r="C127" s="46" t="s">
        <v>163</v>
      </c>
      <c r="D127" s="35">
        <f>COUNTIF([2]Chile!$AL:$AL,"0")</f>
        <v>2</v>
      </c>
      <c r="E127" s="38">
        <f t="shared" si="18"/>
        <v>0.125</v>
      </c>
      <c r="F127" s="35"/>
    </row>
    <row r="128" spans="1:8" x14ac:dyDescent="0.25">
      <c r="A128" s="52"/>
      <c r="B128" s="45"/>
      <c r="C128" s="46"/>
      <c r="D128" s="35">
        <f>SUM(D123:D127)</f>
        <v>16</v>
      </c>
      <c r="E128" s="38">
        <f t="shared" si="18"/>
        <v>1</v>
      </c>
      <c r="F128" s="35"/>
    </row>
    <row r="129" spans="1:9" x14ac:dyDescent="0.25">
      <c r="A129" s="52"/>
      <c r="B129" s="45"/>
      <c r="C129" s="46"/>
      <c r="D129" s="35"/>
      <c r="E129" s="35"/>
      <c r="F129" s="35"/>
    </row>
    <row r="130" spans="1:9" x14ac:dyDescent="0.25">
      <c r="A130" s="51" t="s">
        <v>140</v>
      </c>
      <c r="B130" s="51"/>
      <c r="C130" s="59" t="s">
        <v>141</v>
      </c>
      <c r="D130" s="35"/>
      <c r="E130" s="35"/>
      <c r="F130" s="35"/>
    </row>
    <row r="131" spans="1:9" outlineLevel="1" x14ac:dyDescent="0.25">
      <c r="A131" s="52"/>
      <c r="B131" s="45" t="s">
        <v>53</v>
      </c>
      <c r="C131" s="46" t="s">
        <v>54</v>
      </c>
      <c r="D131" s="35">
        <f>COUNTIF([2]Chile!$AM:$AM,"*w*")</f>
        <v>10</v>
      </c>
      <c r="E131" s="38">
        <f t="shared" ref="E131:E139" si="19">D131/$D$21</f>
        <v>0.625</v>
      </c>
      <c r="F131" s="35"/>
      <c r="G131" s="36" t="s">
        <v>192</v>
      </c>
      <c r="H131" s="35">
        <f>COUNTIF([2]Chile!$AM:$AM,"w g b m d")</f>
        <v>2</v>
      </c>
      <c r="I131" s="38">
        <f t="shared" ref="I131:I133" si="20">H131/$D$21</f>
        <v>0.125</v>
      </c>
    </row>
    <row r="132" spans="1:9" outlineLevel="1" x14ac:dyDescent="0.25">
      <c r="A132" s="52"/>
      <c r="B132" s="45" t="s">
        <v>55</v>
      </c>
      <c r="C132" s="46" t="s">
        <v>56</v>
      </c>
      <c r="D132" s="35">
        <f>COUNTIF([2]Chile!$AM:$AM,"*g*")</f>
        <v>6</v>
      </c>
      <c r="E132" s="38">
        <f t="shared" si="19"/>
        <v>0.375</v>
      </c>
      <c r="F132" s="35"/>
      <c r="G132" s="35" t="s">
        <v>193</v>
      </c>
      <c r="H132" s="35">
        <f>COUNTIF([2]Chile!$AM:$AM,"w g b m")</f>
        <v>1</v>
      </c>
      <c r="I132" s="38">
        <f t="shared" si="20"/>
        <v>6.25E-2</v>
      </c>
    </row>
    <row r="133" spans="1:9" outlineLevel="1" x14ac:dyDescent="0.25">
      <c r="A133" s="52"/>
      <c r="B133" s="45" t="s">
        <v>57</v>
      </c>
      <c r="C133" s="46" t="s">
        <v>58</v>
      </c>
      <c r="D133" s="35">
        <f>COUNTIF([2]Chile!$AM:$AM,"*b*")</f>
        <v>4</v>
      </c>
      <c r="E133" s="38">
        <f t="shared" si="19"/>
        <v>0.25</v>
      </c>
      <c r="F133" s="35"/>
      <c r="G133" s="35" t="s">
        <v>194</v>
      </c>
      <c r="H133" s="35">
        <f>COUNTIF([2]Chile!$AM:$AM,"d")</f>
        <v>0</v>
      </c>
      <c r="I133" s="39">
        <f t="shared" si="20"/>
        <v>0</v>
      </c>
    </row>
    <row r="134" spans="1:9" outlineLevel="1" x14ac:dyDescent="0.25">
      <c r="A134" s="52"/>
      <c r="B134" s="45" t="s">
        <v>59</v>
      </c>
      <c r="C134" s="46" t="s">
        <v>60</v>
      </c>
      <c r="D134" s="35">
        <f>COUNTIF([2]Chile!$AM:$AM,"*m*")</f>
        <v>9</v>
      </c>
      <c r="E134" s="38">
        <f t="shared" si="19"/>
        <v>0.5625</v>
      </c>
      <c r="F134" s="35"/>
    </row>
    <row r="135" spans="1:9" outlineLevel="1" x14ac:dyDescent="0.25">
      <c r="A135" s="52"/>
      <c r="B135" s="45" t="s">
        <v>61</v>
      </c>
      <c r="C135" s="46" t="s">
        <v>62</v>
      </c>
      <c r="D135" s="35">
        <f>COUNTIF([2]Chile!$AM:$AM,"*d*")</f>
        <v>3</v>
      </c>
      <c r="E135" s="38">
        <f t="shared" si="19"/>
        <v>0.1875</v>
      </c>
      <c r="F135" s="35"/>
    </row>
    <row r="136" spans="1:9" x14ac:dyDescent="0.25">
      <c r="A136" s="52"/>
      <c r="B136" s="45" t="s">
        <v>63</v>
      </c>
      <c r="C136" s="46" t="s">
        <v>176</v>
      </c>
      <c r="D136" s="35">
        <f>COUNTIF([2]Chile!$AM:$AM,"sgi")</f>
        <v>1</v>
      </c>
      <c r="E136" s="38">
        <f t="shared" si="19"/>
        <v>6.25E-2</v>
      </c>
      <c r="F136" s="35"/>
    </row>
    <row r="137" spans="1:9" x14ac:dyDescent="0.25">
      <c r="A137" s="52"/>
      <c r="B137" s="45" t="s">
        <v>64</v>
      </c>
      <c r="C137" s="46" t="s">
        <v>65</v>
      </c>
      <c r="D137" s="35">
        <f>COUNTIF([2]Chile!$AM:$AM,"sgp")</f>
        <v>0</v>
      </c>
      <c r="E137" s="38">
        <f t="shared" si="19"/>
        <v>0</v>
      </c>
      <c r="F137" s="35"/>
    </row>
    <row r="138" spans="1:9" outlineLevel="1" x14ac:dyDescent="0.25">
      <c r="A138" s="52"/>
      <c r="B138" s="45" t="s">
        <v>66</v>
      </c>
      <c r="C138" s="46" t="s">
        <v>67</v>
      </c>
      <c r="D138" s="35">
        <f>COUNTIF([2]Chile!$AM:$AM,"ns")</f>
        <v>2</v>
      </c>
      <c r="E138" s="38">
        <f t="shared" si="19"/>
        <v>0.125</v>
      </c>
      <c r="F138" s="35"/>
    </row>
    <row r="139" spans="1:9" outlineLevel="1" x14ac:dyDescent="0.25">
      <c r="A139" s="52"/>
      <c r="B139" s="45"/>
      <c r="C139" s="46" t="s">
        <v>191</v>
      </c>
      <c r="D139" s="35">
        <f>COUNTBLANK([2]Chile!AM$2:$AM$18)</f>
        <v>3</v>
      </c>
      <c r="E139" s="38">
        <f t="shared" si="19"/>
        <v>0.1875</v>
      </c>
      <c r="F139" s="35"/>
    </row>
    <row r="140" spans="1:9" x14ac:dyDescent="0.25">
      <c r="A140" s="52"/>
      <c r="B140" s="45"/>
      <c r="C140" s="46"/>
      <c r="D140" s="35"/>
      <c r="E140" s="35"/>
      <c r="F140" s="35"/>
    </row>
    <row r="141" spans="1:9" x14ac:dyDescent="0.25">
      <c r="A141" s="51" t="s">
        <v>142</v>
      </c>
      <c r="B141" s="51"/>
      <c r="C141" s="59" t="s">
        <v>143</v>
      </c>
      <c r="D141" s="35"/>
      <c r="E141" s="35"/>
      <c r="F141" s="35"/>
    </row>
    <row r="142" spans="1:9" outlineLevel="1" x14ac:dyDescent="0.25">
      <c r="A142" s="52"/>
      <c r="B142" s="45" t="s">
        <v>72</v>
      </c>
      <c r="C142" s="46" t="s">
        <v>73</v>
      </c>
      <c r="D142" s="35">
        <f>COUNTIF([2]Chile!$AN:$AN,"*yc*")</f>
        <v>2</v>
      </c>
      <c r="E142" s="38">
        <f t="shared" ref="E142:E151" si="21">D142/$D$21</f>
        <v>0.125</v>
      </c>
      <c r="F142" s="35"/>
      <c r="G142" s="36" t="s">
        <v>195</v>
      </c>
      <c r="H142" s="35">
        <f>COUNTIF([2]Chile!$AN:$AN,"*yc ch ad ya ma oa*")</f>
        <v>1</v>
      </c>
      <c r="I142" s="38">
        <f t="shared" ref="I142" si="22">H142/$D$21</f>
        <v>6.25E-2</v>
      </c>
    </row>
    <row r="143" spans="1:9" outlineLevel="1" x14ac:dyDescent="0.25">
      <c r="A143" s="52"/>
      <c r="B143" s="45" t="s">
        <v>74</v>
      </c>
      <c r="C143" s="46" t="s">
        <v>75</v>
      </c>
      <c r="D143" s="35">
        <f>COUNTIF([2]Chile!$AN:$AN,"*ch*")</f>
        <v>5</v>
      </c>
      <c r="E143" s="38">
        <f t="shared" si="21"/>
        <v>0.3125</v>
      </c>
      <c r="F143" s="35"/>
    </row>
    <row r="144" spans="1:9" outlineLevel="1" x14ac:dyDescent="0.25">
      <c r="A144" s="52"/>
      <c r="B144" s="45" t="s">
        <v>76</v>
      </c>
      <c r="C144" s="46" t="s">
        <v>77</v>
      </c>
      <c r="D144" s="35">
        <f>COUNTIF([2]Chile!$AN:$AN,"*ad*")</f>
        <v>3</v>
      </c>
      <c r="E144" s="38">
        <f t="shared" si="21"/>
        <v>0.1875</v>
      </c>
      <c r="F144" s="35"/>
    </row>
    <row r="145" spans="1:6" outlineLevel="1" x14ac:dyDescent="0.25">
      <c r="A145" s="52"/>
      <c r="B145" s="45" t="s">
        <v>78</v>
      </c>
      <c r="C145" s="46" t="s">
        <v>79</v>
      </c>
      <c r="D145" s="35">
        <f>COUNTIF([2]Chile!$AN:$AN,"*ya*")</f>
        <v>7</v>
      </c>
      <c r="E145" s="38">
        <f t="shared" si="21"/>
        <v>0.4375</v>
      </c>
      <c r="F145" s="35"/>
    </row>
    <row r="146" spans="1:6" outlineLevel="1" x14ac:dyDescent="0.25">
      <c r="A146" s="52"/>
      <c r="B146" s="45" t="s">
        <v>80</v>
      </c>
      <c r="C146" s="46" t="s">
        <v>81</v>
      </c>
      <c r="D146" s="35">
        <f>COUNTIF([2]Chile!$AN:$AN,"*ma*")</f>
        <v>6</v>
      </c>
      <c r="E146" s="38">
        <f t="shared" si="21"/>
        <v>0.375</v>
      </c>
      <c r="F146" s="35"/>
    </row>
    <row r="147" spans="1:6" outlineLevel="1" x14ac:dyDescent="0.25">
      <c r="A147" s="52"/>
      <c r="B147" s="45" t="s">
        <v>82</v>
      </c>
      <c r="C147" s="46" t="s">
        <v>83</v>
      </c>
      <c r="D147" s="35">
        <f>COUNTIF([2]Chile!$AN:$AN,"*oa*")</f>
        <v>5</v>
      </c>
      <c r="E147" s="38">
        <f t="shared" si="21"/>
        <v>0.3125</v>
      </c>
      <c r="F147" s="35"/>
    </row>
    <row r="148" spans="1:6" x14ac:dyDescent="0.25">
      <c r="A148" s="52"/>
      <c r="B148" s="45" t="s">
        <v>63</v>
      </c>
      <c r="C148" s="46" t="s">
        <v>176</v>
      </c>
      <c r="D148" s="35">
        <f>COUNTIF([2]Chile!$AN:$AN,"sgi")</f>
        <v>1</v>
      </c>
      <c r="E148" s="38">
        <f t="shared" si="21"/>
        <v>6.25E-2</v>
      </c>
      <c r="F148" s="35"/>
    </row>
    <row r="149" spans="1:6" x14ac:dyDescent="0.25">
      <c r="A149" s="52"/>
      <c r="B149" s="45" t="s">
        <v>64</v>
      </c>
      <c r="C149" s="46" t="s">
        <v>84</v>
      </c>
      <c r="D149" s="35">
        <f>COUNTIF([2]Chile!$AN:$AN,"sgp")</f>
        <v>1</v>
      </c>
      <c r="E149" s="38">
        <f t="shared" si="21"/>
        <v>6.25E-2</v>
      </c>
      <c r="F149" s="35"/>
    </row>
    <row r="150" spans="1:6" outlineLevel="1" x14ac:dyDescent="0.25">
      <c r="A150" s="52"/>
      <c r="B150" s="45" t="s">
        <v>66</v>
      </c>
      <c r="C150" s="47" t="s">
        <v>85</v>
      </c>
      <c r="D150" s="35">
        <f>COUNTIF([2]Chile!$AN:$AN,"ns")</f>
        <v>3</v>
      </c>
      <c r="E150" s="38">
        <f t="shared" si="21"/>
        <v>0.1875</v>
      </c>
      <c r="F150" s="35"/>
    </row>
    <row r="151" spans="1:6" outlineLevel="1" x14ac:dyDescent="0.25">
      <c r="A151" s="52"/>
      <c r="B151" s="45"/>
      <c r="C151" s="46" t="s">
        <v>191</v>
      </c>
      <c r="D151" s="35">
        <f>COUNTBLANK([2]Chile!AN$2:$AN$18)</f>
        <v>3</v>
      </c>
      <c r="E151" s="38">
        <f t="shared" si="21"/>
        <v>0.1875</v>
      </c>
      <c r="F151" s="35"/>
    </row>
    <row r="152" spans="1:6" x14ac:dyDescent="0.25">
      <c r="A152" s="52"/>
      <c r="B152" s="45"/>
      <c r="C152" s="46"/>
      <c r="D152" s="35"/>
      <c r="E152" s="38"/>
      <c r="F152" s="35"/>
    </row>
    <row r="153" spans="1:6" x14ac:dyDescent="0.25">
      <c r="A153" s="56" t="s">
        <v>149</v>
      </c>
      <c r="B153" s="56"/>
      <c r="C153" s="56" t="s">
        <v>149</v>
      </c>
      <c r="D153" s="57"/>
      <c r="E153" s="35"/>
      <c r="F153" s="35"/>
    </row>
    <row r="154" spans="1:6" x14ac:dyDescent="0.25">
      <c r="A154" s="52"/>
      <c r="B154" s="45">
        <v>4</v>
      </c>
      <c r="C154" s="47" t="s">
        <v>153</v>
      </c>
      <c r="D154" s="35">
        <f>COUNTIF([2]Chile!$AQ:$AQ,"4")</f>
        <v>10</v>
      </c>
      <c r="E154" s="38">
        <f t="shared" ref="E154:E158" si="23">D154/$D$21</f>
        <v>0.625</v>
      </c>
      <c r="F154" s="35"/>
    </row>
    <row r="155" spans="1:6" x14ac:dyDescent="0.25">
      <c r="A155" s="52"/>
      <c r="B155" s="45">
        <v>3</v>
      </c>
      <c r="C155" s="47" t="s">
        <v>154</v>
      </c>
      <c r="D155" s="35">
        <f>COUNTIF([2]Chile!$AQ:$AQ,"3")</f>
        <v>1</v>
      </c>
      <c r="E155" s="38">
        <f t="shared" si="23"/>
        <v>6.25E-2</v>
      </c>
      <c r="F155" s="35"/>
    </row>
    <row r="156" spans="1:6" x14ac:dyDescent="0.25">
      <c r="A156" s="52"/>
      <c r="B156" s="45">
        <v>2</v>
      </c>
      <c r="C156" s="47" t="s">
        <v>155</v>
      </c>
      <c r="D156" s="35">
        <f>COUNTIF([2]Chile!$AQ:$AQ,"2")</f>
        <v>0</v>
      </c>
      <c r="E156" s="38">
        <f t="shared" si="23"/>
        <v>0</v>
      </c>
      <c r="F156" s="35"/>
    </row>
    <row r="157" spans="1:6" x14ac:dyDescent="0.25">
      <c r="A157" s="52"/>
      <c r="B157" s="45">
        <v>1</v>
      </c>
      <c r="C157" s="47" t="s">
        <v>156</v>
      </c>
      <c r="D157" s="35">
        <f>COUNTIF([2]Chile!$AQ:$AQ,"1")</f>
        <v>3</v>
      </c>
      <c r="E157" s="38">
        <f t="shared" si="23"/>
        <v>0.1875</v>
      </c>
      <c r="F157" s="35"/>
    </row>
    <row r="158" spans="1:6" x14ac:dyDescent="0.25">
      <c r="A158" s="52"/>
      <c r="B158" s="45">
        <v>0</v>
      </c>
      <c r="C158" s="46" t="s">
        <v>165</v>
      </c>
      <c r="D158" s="35">
        <f>COUNTIF([2]Chile!$AQ:$AQ,"0")</f>
        <v>2</v>
      </c>
      <c r="E158" s="38">
        <f t="shared" si="23"/>
        <v>0.125</v>
      </c>
      <c r="F158" s="35"/>
    </row>
    <row r="159" spans="1:6" x14ac:dyDescent="0.25">
      <c r="A159" s="52"/>
      <c r="B159" s="45"/>
      <c r="C159" s="46"/>
      <c r="D159" s="35">
        <f>SUM(D154:D158)</f>
        <v>16</v>
      </c>
      <c r="E159" s="38"/>
      <c r="F159" s="35"/>
    </row>
    <row r="160" spans="1:6" x14ac:dyDescent="0.25">
      <c r="A160" s="52"/>
      <c r="B160" s="52"/>
      <c r="C160" s="46"/>
      <c r="D160" s="35"/>
      <c r="E160" s="35"/>
      <c r="F160" s="35"/>
    </row>
    <row r="161" spans="1:6" x14ac:dyDescent="0.25">
      <c r="A161" s="56" t="s">
        <v>168</v>
      </c>
      <c r="B161" s="56"/>
      <c r="C161" s="56"/>
      <c r="D161" s="57"/>
      <c r="E161" s="35"/>
      <c r="F161" s="35"/>
    </row>
    <row r="162" spans="1:6" x14ac:dyDescent="0.25">
      <c r="A162" s="52"/>
      <c r="B162" s="45">
        <v>4</v>
      </c>
      <c r="C162" s="47" t="s">
        <v>169</v>
      </c>
      <c r="D162" s="35">
        <f>COUNTIF([2]Chile!$AR:$AR,"4")</f>
        <v>9</v>
      </c>
      <c r="E162" s="38">
        <f t="shared" ref="E162:E166" si="24">D162/$D$21</f>
        <v>0.5625</v>
      </c>
      <c r="F162" s="35"/>
    </row>
    <row r="163" spans="1:6" x14ac:dyDescent="0.25">
      <c r="A163" s="52"/>
      <c r="B163" s="45">
        <v>3</v>
      </c>
      <c r="C163" s="47" t="s">
        <v>154</v>
      </c>
      <c r="D163" s="35">
        <f>COUNTIF([2]Chile!$AR:$AR,"3")</f>
        <v>1</v>
      </c>
      <c r="E163" s="38">
        <f t="shared" si="24"/>
        <v>6.25E-2</v>
      </c>
      <c r="F163" s="35"/>
    </row>
    <row r="164" spans="1:6" x14ac:dyDescent="0.25">
      <c r="A164" s="52"/>
      <c r="B164" s="45">
        <v>2</v>
      </c>
      <c r="C164" s="47" t="s">
        <v>155</v>
      </c>
      <c r="D164" s="35">
        <f>COUNTIF([2]Chile!$AR:$AR,"2")</f>
        <v>1</v>
      </c>
      <c r="E164" s="38">
        <f t="shared" si="24"/>
        <v>6.25E-2</v>
      </c>
      <c r="F164" s="35"/>
    </row>
    <row r="165" spans="1:6" x14ac:dyDescent="0.25">
      <c r="A165" s="52"/>
      <c r="B165" s="45">
        <v>1</v>
      </c>
      <c r="C165" s="47" t="s">
        <v>156</v>
      </c>
      <c r="D165" s="35">
        <f>COUNTIF([2]Chile!$AR:$AR,"1")</f>
        <v>1</v>
      </c>
      <c r="E165" s="38">
        <f t="shared" si="24"/>
        <v>6.25E-2</v>
      </c>
      <c r="F165" s="35"/>
    </row>
    <row r="166" spans="1:6" x14ac:dyDescent="0.25">
      <c r="A166" s="52"/>
      <c r="B166" s="45">
        <v>0</v>
      </c>
      <c r="C166" s="46" t="s">
        <v>165</v>
      </c>
      <c r="D166" s="35">
        <f>COUNTIF([2]Chile!$AR:$AR,"0")</f>
        <v>4</v>
      </c>
      <c r="E166" s="38">
        <f t="shared" si="24"/>
        <v>0.25</v>
      </c>
      <c r="F166" s="35"/>
    </row>
    <row r="167" spans="1:6" x14ac:dyDescent="0.25">
      <c r="A167" s="52"/>
      <c r="B167" s="45"/>
      <c r="C167" s="46"/>
      <c r="D167" s="15">
        <f ca="1">SUM(D162:D167)</f>
        <v>17</v>
      </c>
      <c r="E167" s="38"/>
      <c r="F167" s="35"/>
    </row>
    <row r="168" spans="1:6" x14ac:dyDescent="0.25">
      <c r="A168" s="52"/>
      <c r="B168" s="45"/>
      <c r="C168" s="46"/>
      <c r="E168" s="38"/>
      <c r="F168" s="35"/>
    </row>
    <row r="169" spans="1:6" x14ac:dyDescent="0.25">
      <c r="A169" s="56" t="s">
        <v>172</v>
      </c>
      <c r="B169" s="56"/>
      <c r="C169" s="56"/>
      <c r="D169" s="57"/>
      <c r="E169" s="35"/>
      <c r="F169" s="35"/>
    </row>
    <row r="170" spans="1:6" x14ac:dyDescent="0.25">
      <c r="A170" s="52"/>
      <c r="B170" s="36" t="s">
        <v>59</v>
      </c>
      <c r="C170" s="46" t="s">
        <v>173</v>
      </c>
      <c r="D170" s="35">
        <f>COUNTIF([2]Chile!$AS:$AS,"M")</f>
        <v>16</v>
      </c>
      <c r="E170" s="38">
        <f>D170/$D$173</f>
        <v>1</v>
      </c>
      <c r="F170" s="35"/>
    </row>
    <row r="171" spans="1:6" x14ac:dyDescent="0.25">
      <c r="A171" s="52"/>
      <c r="B171" s="36" t="s">
        <v>170</v>
      </c>
      <c r="C171" s="36" t="s">
        <v>174</v>
      </c>
      <c r="D171" s="35">
        <f>COUNTIF([2]Chile!$AS:$AS,"t")</f>
        <v>0</v>
      </c>
      <c r="E171" s="38">
        <f>D171/$D$173</f>
        <v>0</v>
      </c>
      <c r="F171" s="35"/>
    </row>
    <row r="172" spans="1:6" x14ac:dyDescent="0.25">
      <c r="A172" s="52"/>
      <c r="B172" s="36" t="s">
        <v>68</v>
      </c>
      <c r="C172" s="36" t="s">
        <v>201</v>
      </c>
      <c r="D172" s="35">
        <f>COUNTIF([2]Chile!$AS:$AS,"na")</f>
        <v>0</v>
      </c>
      <c r="E172" s="38">
        <f>D172/$D$173</f>
        <v>0</v>
      </c>
      <c r="F172" s="35"/>
    </row>
    <row r="173" spans="1:6" x14ac:dyDescent="0.25">
      <c r="B173" s="36" t="s">
        <v>171</v>
      </c>
      <c r="C173" s="36"/>
      <c r="D173" s="14">
        <f>SUM(D170:D172)</f>
        <v>16</v>
      </c>
      <c r="E173" s="40">
        <f>SUM(E170:E172)</f>
        <v>1</v>
      </c>
    </row>
  </sheetData>
  <conditionalFormatting sqref="J22:J23">
    <cfRule type="expression" dxfId="5" priority="5">
      <formula>#REF!="YES"</formula>
    </cfRule>
  </conditionalFormatting>
  <conditionalFormatting sqref="J22:J23">
    <cfRule type="expression" dxfId="4" priority="4">
      <formula>OR(COLUMN(J22)=2,COLUMN(J22)=3,COLUMN(J22)=7,COLUMN(J22)=18,COLUMN(J22)=24,COLUMN(J22)=30,COLUMN(J22)=36,COLUMN(J22)=42,COLUMN(J22)=44,COLUMN(J22)=59,COLUMN(J22)=73,COLUMN(J22)=88,COLUMN(J22)=107,COLUMN(J22)=109,COLUMN(J22)=110,COLUMN(J22)=112,COLUMN(J22)=119)</formula>
    </cfRule>
  </conditionalFormatting>
  <conditionalFormatting sqref="J22:J23">
    <cfRule type="expression" dxfId="3" priority="6">
      <formula>NOT(ISERROR(SEARCH("_GEM",#REF!)))</formula>
    </cfRule>
  </conditionalFormatting>
  <conditionalFormatting sqref="K22:L23">
    <cfRule type="expression" dxfId="2" priority="2">
      <formula>#REF!="YES"</formula>
    </cfRule>
  </conditionalFormatting>
  <conditionalFormatting sqref="K22:L23">
    <cfRule type="expression" dxfId="1" priority="1">
      <formula>OR(COLUMN(K22)=2,COLUMN(K22)=3,COLUMN(K22)=7,COLUMN(K22)=18,COLUMN(K22)=24,COLUMN(K22)=30,COLUMN(K22)=36,COLUMN(K22)=42,COLUMN(K22)=44,COLUMN(K22)=59,COLUMN(K22)=73,COLUMN(K22)=88,COLUMN(K22)=107,COLUMN(K22)=109,COLUMN(K22)=110,COLUMN(K22)=112,COLUMN(K22)=119)</formula>
    </cfRule>
  </conditionalFormatting>
  <conditionalFormatting sqref="K22:L23">
    <cfRule type="expression" dxfId="0" priority="3">
      <formula>NOT(ISERROR(SEARCH("_GEM",#REF!)))</formula>
    </cfRule>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478AC-BAE2-4FB6-BB8A-CECE1CA6D60F}">
  <dimension ref="A1:P19"/>
  <sheetViews>
    <sheetView workbookViewId="0">
      <pane ySplit="1" topLeftCell="A2" activePane="bottomLeft" state="frozen"/>
      <selection pane="bottomLeft" sqref="A1:XFD1048576"/>
    </sheetView>
  </sheetViews>
  <sheetFormatPr defaultRowHeight="15" x14ac:dyDescent="0.25"/>
  <cols>
    <col min="1" max="1" width="10.85546875" customWidth="1"/>
  </cols>
  <sheetData>
    <row r="1" spans="1:16" ht="15.75" thickBot="1" x14ac:dyDescent="0.3">
      <c r="A1" s="79" t="s">
        <v>210</v>
      </c>
      <c r="B1" s="80" t="s">
        <v>211</v>
      </c>
      <c r="C1" s="81" t="s">
        <v>228</v>
      </c>
      <c r="D1" s="82"/>
      <c r="E1" s="83"/>
      <c r="G1" s="26" t="s">
        <v>202</v>
      </c>
      <c r="H1" s="18" t="s">
        <v>203</v>
      </c>
      <c r="I1" s="72" t="s">
        <v>204</v>
      </c>
      <c r="J1" s="72" t="s">
        <v>205</v>
      </c>
      <c r="K1" s="72" t="s">
        <v>206</v>
      </c>
      <c r="L1" s="73" t="s">
        <v>207</v>
      </c>
      <c r="M1" s="74" t="s">
        <v>208</v>
      </c>
      <c r="N1" s="74">
        <v>0</v>
      </c>
      <c r="O1" s="75" t="s">
        <v>68</v>
      </c>
      <c r="P1" s="14" t="s">
        <v>171</v>
      </c>
    </row>
    <row r="2" spans="1:16" ht="24.75" thickBot="1" x14ac:dyDescent="0.3">
      <c r="A2" s="79"/>
      <c r="B2" s="80"/>
      <c r="C2" s="65" t="s">
        <v>229</v>
      </c>
      <c r="D2" s="66" t="s">
        <v>230</v>
      </c>
      <c r="E2" s="66" t="s">
        <v>231</v>
      </c>
    </row>
    <row r="3" spans="1:16" ht="15.75" thickBot="1" x14ac:dyDescent="0.3">
      <c r="A3" s="63" t="s">
        <v>212</v>
      </c>
      <c r="B3" s="64">
        <v>17</v>
      </c>
      <c r="C3" s="67">
        <v>6</v>
      </c>
      <c r="D3" s="62">
        <v>5</v>
      </c>
      <c r="E3" s="62">
        <v>6</v>
      </c>
      <c r="F3" s="16"/>
      <c r="G3" s="20">
        <v>8</v>
      </c>
      <c r="H3" s="20">
        <v>2</v>
      </c>
      <c r="I3" s="20">
        <v>2</v>
      </c>
      <c r="J3" s="20">
        <v>2</v>
      </c>
      <c r="K3" s="20">
        <v>0</v>
      </c>
      <c r="L3" s="20">
        <v>1</v>
      </c>
      <c r="M3" s="20">
        <v>0</v>
      </c>
      <c r="N3" s="20">
        <v>2</v>
      </c>
      <c r="O3" s="20">
        <v>0</v>
      </c>
      <c r="P3">
        <v>17</v>
      </c>
    </row>
    <row r="4" spans="1:16" ht="15.75" thickBot="1" x14ac:dyDescent="0.3">
      <c r="A4" s="63" t="s">
        <v>213</v>
      </c>
      <c r="B4" s="64">
        <v>1</v>
      </c>
      <c r="C4" s="68"/>
      <c r="D4" s="69"/>
      <c r="E4" s="62">
        <v>1</v>
      </c>
      <c r="F4" s="20"/>
      <c r="G4" s="20">
        <v>1</v>
      </c>
      <c r="H4" s="20"/>
      <c r="I4" s="20"/>
      <c r="J4" s="20"/>
      <c r="K4" s="20"/>
      <c r="L4" s="20"/>
      <c r="M4" s="20"/>
      <c r="N4" s="20"/>
      <c r="O4" s="20"/>
      <c r="P4">
        <v>1</v>
      </c>
    </row>
    <row r="5" spans="1:16" ht="15.75" thickBot="1" x14ac:dyDescent="0.3">
      <c r="A5" s="63" t="s">
        <v>214</v>
      </c>
      <c r="B5" s="64">
        <v>5</v>
      </c>
      <c r="C5" s="67">
        <v>5</v>
      </c>
      <c r="D5" s="69"/>
      <c r="E5" s="69"/>
      <c r="F5" s="20"/>
      <c r="G5" s="20">
        <v>4</v>
      </c>
      <c r="H5" s="20"/>
      <c r="I5" s="20"/>
      <c r="J5" s="20"/>
      <c r="K5" s="20"/>
      <c r="L5" s="20">
        <v>1</v>
      </c>
      <c r="M5" s="20"/>
      <c r="N5" s="20"/>
      <c r="O5" s="20"/>
      <c r="P5">
        <v>5</v>
      </c>
    </row>
    <row r="6" spans="1:16" ht="15.75" thickBot="1" x14ac:dyDescent="0.3">
      <c r="A6" s="63" t="s">
        <v>215</v>
      </c>
      <c r="B6" s="64">
        <v>16</v>
      </c>
      <c r="C6" s="67">
        <v>7</v>
      </c>
      <c r="D6" s="62">
        <v>2</v>
      </c>
      <c r="E6" s="62">
        <v>7</v>
      </c>
      <c r="F6" s="20"/>
      <c r="G6" s="20">
        <v>9</v>
      </c>
      <c r="H6" s="20">
        <v>0</v>
      </c>
      <c r="I6" s="20">
        <v>1</v>
      </c>
      <c r="J6" s="20">
        <v>0</v>
      </c>
      <c r="K6" s="20">
        <v>1</v>
      </c>
      <c r="L6" s="20"/>
      <c r="M6" s="20">
        <v>1</v>
      </c>
      <c r="N6" s="20">
        <v>4</v>
      </c>
      <c r="O6" s="20">
        <v>0</v>
      </c>
      <c r="P6">
        <v>16</v>
      </c>
    </row>
    <row r="7" spans="1:16" ht="15.75" thickBot="1" x14ac:dyDescent="0.3">
      <c r="A7" s="63" t="s">
        <v>216</v>
      </c>
      <c r="B7" s="64">
        <v>55</v>
      </c>
      <c r="C7" s="67">
        <v>24</v>
      </c>
      <c r="D7" s="62">
        <v>8</v>
      </c>
      <c r="E7" s="62">
        <v>23</v>
      </c>
      <c r="F7" s="20"/>
      <c r="G7" s="20">
        <v>38</v>
      </c>
      <c r="H7" s="20">
        <v>2</v>
      </c>
      <c r="I7" s="20">
        <v>6</v>
      </c>
      <c r="J7" s="20">
        <v>0</v>
      </c>
      <c r="K7" s="20">
        <v>1</v>
      </c>
      <c r="L7" s="20">
        <v>2</v>
      </c>
      <c r="M7" s="20">
        <v>0</v>
      </c>
      <c r="N7" s="20">
        <v>4</v>
      </c>
      <c r="O7" s="20">
        <v>2</v>
      </c>
      <c r="P7">
        <v>55</v>
      </c>
    </row>
    <row r="8" spans="1:16" ht="15.75" thickBot="1" x14ac:dyDescent="0.3">
      <c r="A8" s="63" t="s">
        <v>217</v>
      </c>
      <c r="B8" s="64">
        <v>4</v>
      </c>
      <c r="C8" s="67">
        <v>1</v>
      </c>
      <c r="D8" s="62">
        <v>2</v>
      </c>
      <c r="E8" s="62">
        <v>1</v>
      </c>
      <c r="G8" s="20">
        <v>2</v>
      </c>
      <c r="H8" s="20"/>
      <c r="I8" s="20">
        <v>1</v>
      </c>
      <c r="J8" s="20"/>
      <c r="K8" s="20"/>
      <c r="L8" s="20">
        <v>1</v>
      </c>
      <c r="M8" s="20"/>
      <c r="N8" s="20"/>
      <c r="O8" s="20"/>
      <c r="P8">
        <v>4</v>
      </c>
    </row>
    <row r="9" spans="1:16" ht="15.75" thickBot="1" x14ac:dyDescent="0.3">
      <c r="A9" s="63" t="s">
        <v>218</v>
      </c>
      <c r="B9" s="64">
        <v>8</v>
      </c>
      <c r="C9" s="67">
        <v>1</v>
      </c>
      <c r="D9" s="69"/>
      <c r="E9" s="62">
        <v>7</v>
      </c>
      <c r="G9" s="20">
        <v>4</v>
      </c>
      <c r="H9" s="20"/>
      <c r="I9" s="20">
        <v>1</v>
      </c>
      <c r="J9" s="20"/>
      <c r="K9" s="20"/>
      <c r="L9" s="20"/>
      <c r="M9" s="20">
        <v>2</v>
      </c>
      <c r="N9" s="20">
        <v>1</v>
      </c>
      <c r="O9" s="20"/>
      <c r="P9">
        <v>8</v>
      </c>
    </row>
    <row r="10" spans="1:16" ht="30.75" thickBot="1" x14ac:dyDescent="0.3">
      <c r="A10" s="63" t="s">
        <v>219</v>
      </c>
      <c r="B10" s="64">
        <v>7</v>
      </c>
      <c r="C10" s="67">
        <v>1</v>
      </c>
      <c r="D10" s="69"/>
      <c r="E10" s="62">
        <v>6</v>
      </c>
      <c r="G10" s="20">
        <v>5</v>
      </c>
      <c r="H10" s="20"/>
      <c r="I10" s="20"/>
      <c r="J10" s="20"/>
      <c r="K10" s="20"/>
      <c r="L10" s="20">
        <v>1</v>
      </c>
      <c r="M10" s="20"/>
      <c r="N10" s="20">
        <v>1</v>
      </c>
      <c r="O10" s="20"/>
      <c r="P10">
        <v>7</v>
      </c>
    </row>
    <row r="11" spans="1:16" ht="15.75" thickBot="1" x14ac:dyDescent="0.3">
      <c r="A11" s="63" t="s">
        <v>220</v>
      </c>
      <c r="B11" s="64">
        <v>33</v>
      </c>
      <c r="C11" s="67">
        <v>6</v>
      </c>
      <c r="D11" s="62">
        <v>8</v>
      </c>
      <c r="E11" s="62">
        <v>19</v>
      </c>
      <c r="G11" s="20">
        <v>25</v>
      </c>
      <c r="H11" s="20">
        <v>1</v>
      </c>
      <c r="I11" s="20">
        <v>3</v>
      </c>
      <c r="J11" s="20">
        <v>0</v>
      </c>
      <c r="K11" s="20">
        <v>1</v>
      </c>
      <c r="L11" s="20">
        <v>0</v>
      </c>
      <c r="M11" s="20">
        <v>0</v>
      </c>
      <c r="N11" s="20">
        <v>3</v>
      </c>
      <c r="O11" s="20">
        <v>0</v>
      </c>
      <c r="P11">
        <v>33</v>
      </c>
    </row>
    <row r="12" spans="1:16" ht="15.75" thickBot="1" x14ac:dyDescent="0.3">
      <c r="A12" s="63" t="s">
        <v>221</v>
      </c>
      <c r="B12" s="64">
        <v>4</v>
      </c>
      <c r="C12" s="67">
        <v>1</v>
      </c>
      <c r="D12" s="69"/>
      <c r="E12" s="62">
        <v>3</v>
      </c>
      <c r="G12" s="20">
        <v>2</v>
      </c>
      <c r="H12" s="20"/>
      <c r="I12" s="20">
        <v>1</v>
      </c>
      <c r="J12" s="20"/>
      <c r="K12" s="20"/>
      <c r="L12" s="20"/>
      <c r="M12" s="20"/>
      <c r="N12" s="20"/>
      <c r="O12" s="20">
        <v>1</v>
      </c>
      <c r="P12">
        <v>4</v>
      </c>
    </row>
    <row r="13" spans="1:16" ht="15.75" thickBot="1" x14ac:dyDescent="0.3">
      <c r="A13" s="63" t="s">
        <v>222</v>
      </c>
      <c r="B13" s="64">
        <v>1</v>
      </c>
      <c r="C13" s="68"/>
      <c r="D13" s="62">
        <v>1</v>
      </c>
      <c r="E13" s="69"/>
      <c r="G13" s="20">
        <v>1</v>
      </c>
      <c r="H13" s="20"/>
      <c r="I13" s="20"/>
      <c r="J13" s="20"/>
      <c r="K13" s="20"/>
      <c r="L13" s="20"/>
      <c r="M13" s="20"/>
      <c r="N13" s="20"/>
      <c r="O13" s="20"/>
      <c r="P13">
        <v>1</v>
      </c>
    </row>
    <row r="14" spans="1:16" ht="15.75" thickBot="1" x14ac:dyDescent="0.3">
      <c r="A14" s="63" t="s">
        <v>223</v>
      </c>
      <c r="B14" s="64">
        <v>10</v>
      </c>
      <c r="C14" s="70">
        <v>5</v>
      </c>
      <c r="D14" s="71">
        <v>1</v>
      </c>
      <c r="E14" s="71">
        <v>4</v>
      </c>
      <c r="G14" s="20">
        <v>8</v>
      </c>
      <c r="H14" s="20">
        <v>0</v>
      </c>
      <c r="I14" s="20">
        <v>0</v>
      </c>
      <c r="J14" s="20">
        <v>0</v>
      </c>
      <c r="K14" s="20">
        <v>0</v>
      </c>
      <c r="L14" s="20">
        <v>1</v>
      </c>
      <c r="M14" s="20">
        <v>1</v>
      </c>
      <c r="N14" s="20">
        <v>0</v>
      </c>
      <c r="O14" s="20">
        <v>0</v>
      </c>
      <c r="P14">
        <v>10</v>
      </c>
    </row>
    <row r="15" spans="1:16" ht="15.75" thickBot="1" x14ac:dyDescent="0.3">
      <c r="A15" s="63" t="s">
        <v>224</v>
      </c>
      <c r="B15" s="64">
        <v>17</v>
      </c>
      <c r="C15" s="70">
        <v>6</v>
      </c>
      <c r="D15" s="71">
        <v>1</v>
      </c>
      <c r="E15" s="71">
        <v>10</v>
      </c>
      <c r="G15" s="20">
        <v>11</v>
      </c>
      <c r="H15" s="20">
        <v>3</v>
      </c>
      <c r="I15" s="20">
        <v>1</v>
      </c>
      <c r="J15" s="20">
        <v>0</v>
      </c>
      <c r="K15" s="20">
        <v>0</v>
      </c>
      <c r="L15" s="20">
        <v>1</v>
      </c>
      <c r="M15" s="20">
        <v>0</v>
      </c>
      <c r="N15" s="20">
        <v>1</v>
      </c>
      <c r="O15" s="20">
        <v>0</v>
      </c>
      <c r="P15">
        <v>17</v>
      </c>
    </row>
    <row r="16" spans="1:16" ht="15.75" thickBot="1" x14ac:dyDescent="0.3">
      <c r="A16" s="63" t="s">
        <v>225</v>
      </c>
      <c r="B16" s="64">
        <v>6</v>
      </c>
      <c r="C16" s="70">
        <v>2</v>
      </c>
      <c r="D16" s="71">
        <v>2</v>
      </c>
      <c r="E16" s="71">
        <v>2</v>
      </c>
      <c r="G16" s="20">
        <v>5</v>
      </c>
      <c r="H16" s="20">
        <v>1</v>
      </c>
      <c r="I16" s="20"/>
      <c r="J16" s="20"/>
      <c r="K16" s="20"/>
      <c r="L16" s="20"/>
      <c r="M16" s="20"/>
      <c r="N16" s="20"/>
      <c r="O16" s="20"/>
      <c r="P16">
        <v>6</v>
      </c>
    </row>
    <row r="17" spans="1:16" ht="30.75" thickBot="1" x14ac:dyDescent="0.3">
      <c r="A17" s="63" t="s">
        <v>226</v>
      </c>
      <c r="B17" s="64">
        <v>7</v>
      </c>
      <c r="C17" s="70">
        <v>2</v>
      </c>
      <c r="D17" s="71">
        <v>1</v>
      </c>
      <c r="E17" s="71">
        <v>4</v>
      </c>
      <c r="G17" s="20">
        <v>3</v>
      </c>
      <c r="H17" s="20"/>
      <c r="I17" s="20">
        <v>2</v>
      </c>
      <c r="J17" s="20"/>
      <c r="K17" s="20">
        <v>1</v>
      </c>
      <c r="L17" s="20">
        <v>1</v>
      </c>
      <c r="M17" s="20">
        <v>0</v>
      </c>
      <c r="N17" s="20">
        <v>0</v>
      </c>
      <c r="O17" s="20">
        <v>0</v>
      </c>
      <c r="P17">
        <v>7</v>
      </c>
    </row>
    <row r="18" spans="1:16" ht="15.75" thickBot="1" x14ac:dyDescent="0.3">
      <c r="A18" s="63" t="s">
        <v>227</v>
      </c>
      <c r="B18" s="64">
        <v>10</v>
      </c>
      <c r="C18" s="70">
        <v>1</v>
      </c>
      <c r="D18" s="71">
        <v>3</v>
      </c>
      <c r="E18" s="71">
        <v>6</v>
      </c>
      <c r="G18" s="20">
        <v>6</v>
      </c>
      <c r="H18" s="20">
        <v>0</v>
      </c>
      <c r="I18" s="20">
        <v>2</v>
      </c>
      <c r="J18" s="20">
        <v>0</v>
      </c>
      <c r="K18" s="20">
        <v>0</v>
      </c>
      <c r="L18" s="20">
        <v>1</v>
      </c>
      <c r="M18" s="20">
        <v>0</v>
      </c>
      <c r="N18" s="20">
        <v>1</v>
      </c>
      <c r="O18" s="20">
        <v>0</v>
      </c>
      <c r="P18">
        <v>10</v>
      </c>
    </row>
    <row r="19" spans="1:16" x14ac:dyDescent="0.25">
      <c r="B19">
        <f>SUM(B3:B18)</f>
        <v>201</v>
      </c>
      <c r="P19">
        <v>201</v>
      </c>
    </row>
  </sheetData>
  <mergeCells count="3">
    <mergeCell ref="A1:A2"/>
    <mergeCell ref="B1:B2"/>
    <mergeCell ref="C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47FD3-045A-47BE-B1D5-A8A18F8ACBC0}">
  <dimension ref="A1:K19"/>
  <sheetViews>
    <sheetView workbookViewId="0">
      <selection activeCell="K1" sqref="K1:K1048576"/>
    </sheetView>
  </sheetViews>
  <sheetFormatPr defaultRowHeight="12.75" outlineLevelRow="1" x14ac:dyDescent="0.2"/>
  <cols>
    <col min="1" max="1" width="17.85546875" style="16" customWidth="1"/>
    <col min="2" max="2" width="8.7109375" style="20" hidden="1" customWidth="1"/>
    <col min="3" max="3" width="8.7109375" style="20" customWidth="1"/>
    <col min="4" max="4" width="8.7109375" style="20" hidden="1" customWidth="1"/>
    <col min="5" max="5" width="8.7109375" style="20" customWidth="1"/>
    <col min="6" max="6" width="8.7109375" style="20" hidden="1" customWidth="1"/>
    <col min="7" max="7" width="8.7109375" style="20" customWidth="1"/>
    <col min="8" max="8" width="8.7109375" style="20" hidden="1" customWidth="1"/>
    <col min="9" max="9" width="8.7109375" style="20" customWidth="1"/>
    <col min="10" max="11" width="8.7109375" style="20" hidden="1" customWidth="1"/>
    <col min="12" max="16384" width="9.140625" style="16"/>
  </cols>
  <sheetData>
    <row r="1" spans="1:11" ht="38.25" outlineLevel="1" x14ac:dyDescent="0.2">
      <c r="B1" s="17" t="s">
        <v>200</v>
      </c>
      <c r="C1" s="17" t="s">
        <v>187</v>
      </c>
      <c r="D1" s="17" t="s">
        <v>179</v>
      </c>
      <c r="E1" s="17" t="s">
        <v>188</v>
      </c>
      <c r="F1" s="17" t="s">
        <v>180</v>
      </c>
      <c r="G1" s="17" t="s">
        <v>189</v>
      </c>
      <c r="H1" s="17" t="s">
        <v>181</v>
      </c>
      <c r="I1" s="17" t="s">
        <v>190</v>
      </c>
      <c r="J1" s="17" t="s">
        <v>182</v>
      </c>
      <c r="K1" s="17" t="s">
        <v>167</v>
      </c>
    </row>
    <row r="2" spans="1:11" ht="25.5" outlineLevel="1" x14ac:dyDescent="0.2">
      <c r="A2" s="19" t="s">
        <v>169</v>
      </c>
      <c r="B2" s="20">
        <f>'Design Data'!D47</f>
        <v>9</v>
      </c>
      <c r="C2" s="21">
        <f>B2/$B$7</f>
        <v>0.5625</v>
      </c>
      <c r="D2" s="20">
        <f>'Design Data'!D81</f>
        <v>9</v>
      </c>
      <c r="E2" s="21">
        <f>D2/$B$7</f>
        <v>0.5625</v>
      </c>
      <c r="F2" s="20">
        <f>'Design Data'!D115</f>
        <v>13</v>
      </c>
      <c r="G2" s="21">
        <f t="shared" ref="G2:G6" si="0">F2/$B$7</f>
        <v>0.8125</v>
      </c>
      <c r="H2" s="20">
        <f>'Design Data'!D154</f>
        <v>10</v>
      </c>
      <c r="I2" s="21">
        <f t="shared" ref="I2:I6" si="1">H2/$B$7</f>
        <v>0.625</v>
      </c>
      <c r="J2" s="20">
        <f>'Design Data'!D162</f>
        <v>9</v>
      </c>
      <c r="K2" s="21">
        <f t="shared" ref="K2:K6" si="2">J2/$B$7</f>
        <v>0.5625</v>
      </c>
    </row>
    <row r="3" spans="1:11" ht="25.5" outlineLevel="1" x14ac:dyDescent="0.2">
      <c r="A3" s="19" t="s">
        <v>197</v>
      </c>
      <c r="B3" s="20">
        <f>'Design Data'!D48</f>
        <v>0</v>
      </c>
      <c r="C3" s="21">
        <f t="shared" ref="C3:C6" si="3">B3/$B$7</f>
        <v>0</v>
      </c>
      <c r="D3" s="20">
        <f>'Design Data'!D82</f>
        <v>2</v>
      </c>
      <c r="E3" s="21">
        <f t="shared" ref="E3:E6" si="4">D3/$B$7</f>
        <v>0.125</v>
      </c>
      <c r="F3" s="20">
        <f>'Design Data'!D116</f>
        <v>0</v>
      </c>
      <c r="G3" s="21">
        <f t="shared" si="0"/>
        <v>0</v>
      </c>
      <c r="H3" s="20">
        <f>'Design Data'!D155</f>
        <v>1</v>
      </c>
      <c r="I3" s="21">
        <f t="shared" si="1"/>
        <v>6.25E-2</v>
      </c>
      <c r="J3" s="20">
        <f>'Design Data'!D163</f>
        <v>1</v>
      </c>
      <c r="K3" s="21">
        <f t="shared" si="2"/>
        <v>6.25E-2</v>
      </c>
    </row>
    <row r="4" spans="1:11" ht="25.5" outlineLevel="1" x14ac:dyDescent="0.2">
      <c r="A4" s="19" t="s">
        <v>198</v>
      </c>
      <c r="B4" s="20">
        <f>'Design Data'!D49</f>
        <v>0</v>
      </c>
      <c r="C4" s="21">
        <f t="shared" si="3"/>
        <v>0</v>
      </c>
      <c r="D4" s="20">
        <f>'Design Data'!D83</f>
        <v>1</v>
      </c>
      <c r="E4" s="21">
        <f t="shared" si="4"/>
        <v>6.25E-2</v>
      </c>
      <c r="F4" s="20">
        <f>'Design Data'!D117</f>
        <v>0</v>
      </c>
      <c r="G4" s="21">
        <f t="shared" si="0"/>
        <v>0</v>
      </c>
      <c r="H4" s="20">
        <f>'Design Data'!D156</f>
        <v>0</v>
      </c>
      <c r="I4" s="21">
        <f t="shared" si="1"/>
        <v>0</v>
      </c>
      <c r="J4" s="20">
        <f>'Design Data'!D164</f>
        <v>1</v>
      </c>
      <c r="K4" s="21">
        <f t="shared" si="2"/>
        <v>6.25E-2</v>
      </c>
    </row>
    <row r="5" spans="1:11" ht="25.5" outlineLevel="1" x14ac:dyDescent="0.2">
      <c r="A5" s="19" t="s">
        <v>199</v>
      </c>
      <c r="B5" s="20">
        <f>'Design Data'!D50</f>
        <v>0</v>
      </c>
      <c r="C5" s="21">
        <f t="shared" si="3"/>
        <v>0</v>
      </c>
      <c r="D5" s="20">
        <f>'Design Data'!D84</f>
        <v>0</v>
      </c>
      <c r="E5" s="21">
        <f t="shared" si="4"/>
        <v>0</v>
      </c>
      <c r="F5" s="20">
        <f>'Design Data'!D118</f>
        <v>0</v>
      </c>
      <c r="G5" s="21">
        <f t="shared" si="0"/>
        <v>0</v>
      </c>
      <c r="H5" s="20">
        <f>'Design Data'!D157</f>
        <v>3</v>
      </c>
      <c r="I5" s="21">
        <f t="shared" si="1"/>
        <v>0.1875</v>
      </c>
      <c r="J5" s="20">
        <f>'Design Data'!D165</f>
        <v>1</v>
      </c>
      <c r="K5" s="21">
        <f t="shared" si="2"/>
        <v>6.25E-2</v>
      </c>
    </row>
    <row r="6" spans="1:11" ht="25.5" x14ac:dyDescent="0.2">
      <c r="A6" s="19" t="s">
        <v>175</v>
      </c>
      <c r="B6" s="20">
        <f>'Design Data'!D51</f>
        <v>7</v>
      </c>
      <c r="C6" s="21">
        <f t="shared" si="3"/>
        <v>0.4375</v>
      </c>
      <c r="D6" s="20">
        <f>'Design Data'!D85</f>
        <v>4</v>
      </c>
      <c r="E6" s="21">
        <f t="shared" si="4"/>
        <v>0.25</v>
      </c>
      <c r="F6" s="20">
        <f>'Design Data'!D119</f>
        <v>3</v>
      </c>
      <c r="G6" s="21">
        <f t="shared" si="0"/>
        <v>0.1875</v>
      </c>
      <c r="H6" s="20">
        <f>'Design Data'!D158</f>
        <v>2</v>
      </c>
      <c r="I6" s="21">
        <f t="shared" si="1"/>
        <v>0.125</v>
      </c>
      <c r="J6" s="20">
        <f>'Design Data'!D166</f>
        <v>4</v>
      </c>
      <c r="K6" s="21">
        <f t="shared" si="2"/>
        <v>0.25</v>
      </c>
    </row>
    <row r="7" spans="1:11" x14ac:dyDescent="0.2">
      <c r="B7" s="20">
        <f>SUM(B2:B6)</f>
        <v>16</v>
      </c>
      <c r="D7" s="20">
        <f>SUM(D2:D6)</f>
        <v>16</v>
      </c>
      <c r="F7" s="20">
        <f>SUM(F2:F6)</f>
        <v>16</v>
      </c>
      <c r="H7" s="20">
        <f>SUM(H2:H6)</f>
        <v>16</v>
      </c>
      <c r="J7" s="20">
        <f>SUM(J2:J6)</f>
        <v>16</v>
      </c>
    </row>
    <row r="8" spans="1:11" x14ac:dyDescent="0.2">
      <c r="A8" s="16" t="s">
        <v>209</v>
      </c>
    </row>
    <row r="9" spans="1:11" x14ac:dyDescent="0.2">
      <c r="A9" s="16" t="s">
        <v>202</v>
      </c>
      <c r="C9" s="20">
        <f>COUNTIF([2]Chile!$DH:$DH,"4M")</f>
        <v>9</v>
      </c>
      <c r="E9" s="21">
        <f t="shared" ref="E9:E18" si="5">C9/$C$19</f>
        <v>0.5625</v>
      </c>
    </row>
    <row r="10" spans="1:11" x14ac:dyDescent="0.2">
      <c r="A10" s="28" t="s">
        <v>203</v>
      </c>
      <c r="B10" s="29"/>
      <c r="C10" s="20">
        <f>COUNTIF([2]Chile!$DH:$DH,"4T")</f>
        <v>0</v>
      </c>
      <c r="D10" s="19"/>
      <c r="E10" s="21">
        <f t="shared" si="5"/>
        <v>0</v>
      </c>
      <c r="F10" s="19"/>
      <c r="G10" s="19"/>
      <c r="H10" s="22"/>
    </row>
    <row r="11" spans="1:11" x14ac:dyDescent="0.2">
      <c r="A11" s="30" t="s">
        <v>204</v>
      </c>
      <c r="B11" s="31"/>
      <c r="C11" s="20">
        <f>COUNTIF([2]Chile!$DH:$DH,"3M")</f>
        <v>1</v>
      </c>
      <c r="D11" s="16"/>
      <c r="E11" s="21">
        <f t="shared" si="5"/>
        <v>6.25E-2</v>
      </c>
      <c r="G11" s="23"/>
      <c r="H11" s="16"/>
    </row>
    <row r="12" spans="1:11" x14ac:dyDescent="0.2">
      <c r="A12" s="30" t="s">
        <v>205</v>
      </c>
      <c r="B12" s="31"/>
      <c r="C12" s="20">
        <f>COUNTIF([2]Chile!$DH:$DH,"3T")</f>
        <v>0</v>
      </c>
      <c r="D12" s="16"/>
      <c r="E12" s="21">
        <f t="shared" si="5"/>
        <v>0</v>
      </c>
      <c r="G12" s="23"/>
      <c r="H12" s="16"/>
    </row>
    <row r="13" spans="1:11" x14ac:dyDescent="0.2">
      <c r="A13" s="30" t="s">
        <v>206</v>
      </c>
      <c r="B13" s="31"/>
      <c r="C13" s="20">
        <f>COUNTIF([2]Chile!$DH:$DH,"2M")</f>
        <v>1</v>
      </c>
      <c r="D13" s="16"/>
      <c r="E13" s="21">
        <f t="shared" si="5"/>
        <v>6.25E-2</v>
      </c>
      <c r="G13" s="23"/>
      <c r="H13" s="16"/>
    </row>
    <row r="14" spans="1:11" x14ac:dyDescent="0.2">
      <c r="A14" s="30" t="s">
        <v>232</v>
      </c>
      <c r="B14" s="31"/>
      <c r="C14" s="20">
        <f>COUNTIF([2]Chile!$DH:$DH,"2T")</f>
        <v>0</v>
      </c>
      <c r="D14" s="16"/>
      <c r="E14" s="21">
        <f t="shared" si="5"/>
        <v>0</v>
      </c>
      <c r="G14" s="23"/>
      <c r="H14" s="16"/>
    </row>
    <row r="15" spans="1:11" x14ac:dyDescent="0.2">
      <c r="A15" s="25" t="s">
        <v>207</v>
      </c>
      <c r="B15" s="31"/>
      <c r="C15" s="20">
        <f>COUNTIF([2]Chile!$DH:$DH,"1M")</f>
        <v>1</v>
      </c>
      <c r="D15" s="16"/>
      <c r="E15" s="21">
        <f t="shared" si="5"/>
        <v>6.25E-2</v>
      </c>
      <c r="G15" s="24"/>
      <c r="H15" s="16"/>
    </row>
    <row r="16" spans="1:11" x14ac:dyDescent="0.2">
      <c r="A16" s="32" t="s">
        <v>208</v>
      </c>
      <c r="B16" s="31"/>
      <c r="C16" s="20">
        <f>COUNTIF([2]Chile!$DH:$DH,"1T")</f>
        <v>0</v>
      </c>
      <c r="D16" s="16"/>
      <c r="E16" s="21">
        <f t="shared" si="5"/>
        <v>0</v>
      </c>
      <c r="G16" s="24"/>
      <c r="H16" s="16"/>
    </row>
    <row r="17" spans="1:8" x14ac:dyDescent="0.2">
      <c r="A17" s="32">
        <v>0</v>
      </c>
      <c r="B17" s="31"/>
      <c r="C17" s="20">
        <f>COUNTIF([2]Chile!$DH:$DH,"0M")</f>
        <v>4</v>
      </c>
      <c r="D17" s="16"/>
      <c r="E17" s="21">
        <f t="shared" si="5"/>
        <v>0.25</v>
      </c>
      <c r="G17" s="24"/>
      <c r="H17" s="16"/>
    </row>
    <row r="18" spans="1:8" x14ac:dyDescent="0.2">
      <c r="A18" s="33" t="s">
        <v>68</v>
      </c>
      <c r="B18" s="34"/>
      <c r="C18" s="20">
        <f>COUNTIF([2]Chile!$DH:$DH,"na")</f>
        <v>0</v>
      </c>
      <c r="D18" s="16"/>
      <c r="E18" s="21">
        <f t="shared" si="5"/>
        <v>0</v>
      </c>
      <c r="G18" s="24"/>
      <c r="H18" s="26"/>
    </row>
    <row r="19" spans="1:8" x14ac:dyDescent="0.2">
      <c r="C19" s="20">
        <f>SUM(C9:C18)</f>
        <v>16</v>
      </c>
    </row>
  </sheetData>
  <pageMargins left="0.7" right="0.7" top="0.75" bottom="0.75" header="0.3" footer="0.3"/>
  <ignoredErrors>
    <ignoredError sqref="D6:I6 D2:I2 D3:I3 D4:I4 D5:I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18</vt:i4>
      </vt:variant>
    </vt:vector>
  </HeadingPairs>
  <TitlesOfParts>
    <vt:vector size="22" baseType="lpstr">
      <vt:lpstr>Intro</vt:lpstr>
      <vt:lpstr>Design Data</vt:lpstr>
      <vt:lpstr>Countries</vt:lpstr>
      <vt:lpstr>Coding Data</vt:lpstr>
      <vt:lpstr>GAM Codes</vt:lpstr>
      <vt:lpstr>GEM Codes</vt:lpstr>
      <vt:lpstr>Project Focus</vt:lpstr>
      <vt:lpstr>Design - Analysis</vt:lpstr>
      <vt:lpstr>Analysis - gender</vt:lpstr>
      <vt:lpstr>Analysis - Age</vt:lpstr>
      <vt:lpstr>GEM A Results</vt:lpstr>
      <vt:lpstr>Design - Activities Tailoring</vt:lpstr>
      <vt:lpstr>Tailoring - Gender</vt:lpstr>
      <vt:lpstr>GEM D Results</vt:lpstr>
      <vt:lpstr>Design - Participation</vt:lpstr>
      <vt:lpstr>Participation - Gender</vt:lpstr>
      <vt:lpstr>Participation - Age</vt:lpstr>
      <vt:lpstr>GEM G Results</vt:lpstr>
      <vt:lpstr>Design - Benefit Indicators</vt:lpstr>
      <vt:lpstr>Benefits - Gender</vt:lpstr>
      <vt:lpstr>Benefits - Age</vt:lpstr>
      <vt:lpstr>GEM J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Imboden</dc:creator>
  <cp:lastModifiedBy>CLIFTON</cp:lastModifiedBy>
  <dcterms:created xsi:type="dcterms:W3CDTF">2018-11-24T10:00:22Z</dcterms:created>
  <dcterms:modified xsi:type="dcterms:W3CDTF">2019-10-07T20:41:31Z</dcterms:modified>
</cp:coreProperties>
</file>